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025" windowHeight="7995"/>
  </bookViews>
  <sheets>
    <sheet name="Special Case Instructions" sheetId="249" r:id="rId1"/>
    <sheet name="Data Entry" sheetId="256" r:id="rId2"/>
    <sheet name="Data Conv" sheetId="251" state="hidden" r:id="rId3"/>
    <sheet name="EScalc" sheetId="240" state="hidden" r:id="rId4"/>
    <sheet name="EScalc Special" sheetId="243" r:id="rId5"/>
    <sheet name="Special Forecast" sheetId="244" r:id="rId6"/>
    <sheet name="Special Indicators" sheetId="253" r:id="rId7"/>
    <sheet name="Longest Path ES(L)" sheetId="264" r:id="rId8"/>
    <sheet name="#1 Early Finish - 3 wk stop" sheetId="257" r:id="rId9"/>
    <sheet name="#2 Late Finish - 4 wk plan stop" sheetId="258" r:id="rId10"/>
    <sheet name="#3 Late Finish - work thru stop" sheetId="260" r:id="rId11"/>
    <sheet name="#4 Late Finish - mix stop-plan" sheetId="261" r:id="rId12"/>
    <sheet name="Case #5 Late Finish - linear" sheetId="263" r:id="rId13"/>
  </sheets>
  <calcPr calcId="145621"/>
</workbook>
</file>

<file path=xl/calcChain.xml><?xml version="1.0" encoding="utf-8"?>
<calcChain xmlns="http://schemas.openxmlformats.org/spreadsheetml/2006/main">
  <c r="H32" i="264" l="1"/>
  <c r="H33" i="264"/>
  <c r="H34" i="264"/>
  <c r="H35" i="264"/>
  <c r="H36" i="264"/>
  <c r="H31" i="264"/>
  <c r="C2" i="264" l="1"/>
  <c r="G31" i="264" l="1"/>
  <c r="G32" i="264"/>
  <c r="G33" i="264"/>
  <c r="G34" i="264"/>
  <c r="G35" i="264"/>
  <c r="G36" i="264"/>
  <c r="G39" i="264" l="1"/>
  <c r="G40" i="264" s="1"/>
  <c r="G42" i="264"/>
  <c r="R12" i="264"/>
  <c r="Q12" i="264"/>
  <c r="P12" i="264"/>
  <c r="O12" i="264"/>
  <c r="N12" i="264"/>
  <c r="M12" i="264"/>
  <c r="L12" i="264"/>
  <c r="K12" i="264"/>
  <c r="J12" i="264"/>
  <c r="I12" i="264"/>
  <c r="H12" i="264"/>
  <c r="R11" i="264"/>
  <c r="Q11" i="264"/>
  <c r="P11" i="264"/>
  <c r="O11" i="264"/>
  <c r="N11" i="264"/>
  <c r="M11" i="264"/>
  <c r="L11" i="264"/>
  <c r="P10" i="264"/>
  <c r="O10" i="264"/>
  <c r="N10" i="264"/>
  <c r="M10" i="264"/>
  <c r="L10" i="264"/>
  <c r="K10" i="264"/>
  <c r="J10" i="264"/>
  <c r="P9" i="264"/>
  <c r="O9" i="264"/>
  <c r="N9" i="264"/>
  <c r="M9" i="264"/>
  <c r="L9" i="264"/>
  <c r="K9" i="264"/>
  <c r="J9" i="264"/>
  <c r="I9" i="264"/>
  <c r="R8" i="264"/>
  <c r="Q8" i="264"/>
  <c r="P8" i="264"/>
  <c r="O8" i="264"/>
  <c r="N8" i="264"/>
  <c r="M8" i="264"/>
  <c r="L8" i="264"/>
  <c r="K8" i="264"/>
  <c r="J8" i="264"/>
  <c r="P7" i="264"/>
  <c r="O7" i="264"/>
  <c r="N7" i="264"/>
  <c r="M7" i="264"/>
  <c r="L7" i="264"/>
  <c r="K7" i="264"/>
  <c r="J7" i="264"/>
  <c r="I7" i="264"/>
  <c r="P6" i="264"/>
  <c r="O6" i="264"/>
  <c r="N6" i="264"/>
  <c r="M6" i="264"/>
  <c r="L6" i="264"/>
  <c r="K6" i="264"/>
  <c r="J6" i="264"/>
  <c r="I6" i="264"/>
  <c r="H6" i="264"/>
  <c r="G41" i="264" l="1"/>
  <c r="A1" i="264"/>
  <c r="B1" i="264"/>
  <c r="A3" i="264"/>
  <c r="A4" i="251"/>
  <c r="A5" i="251"/>
  <c r="A6" i="251"/>
  <c r="A7" i="251"/>
  <c r="P6" i="243"/>
  <c r="A8" i="251"/>
  <c r="A9" i="251"/>
  <c r="A10" i="251"/>
  <c r="A11" i="251"/>
  <c r="P10" i="243"/>
  <c r="A12" i="251"/>
  <c r="A13" i="251"/>
  <c r="A14" i="251"/>
  <c r="A15" i="251"/>
  <c r="A16" i="251"/>
  <c r="A17" i="251"/>
  <c r="A18" i="251"/>
  <c r="A19" i="251"/>
  <c r="A20" i="251"/>
  <c r="A21" i="251"/>
  <c r="A22" i="251"/>
  <c r="A23" i="251"/>
  <c r="A24" i="251"/>
  <c r="A25" i="251"/>
  <c r="A26" i="251"/>
  <c r="A27" i="251"/>
  <c r="A28" i="251"/>
  <c r="A29" i="251"/>
  <c r="A30" i="251"/>
  <c r="A31" i="251"/>
  <c r="A32" i="251"/>
  <c r="A33" i="251"/>
  <c r="A34" i="251"/>
  <c r="A35" i="251"/>
  <c r="I35" i="251"/>
  <c r="A36" i="251"/>
  <c r="A37" i="251"/>
  <c r="A38" i="251"/>
  <c r="A39" i="251"/>
  <c r="I39" i="251"/>
  <c r="A40" i="251"/>
  <c r="A41" i="251"/>
  <c r="A42" i="251"/>
  <c r="A43" i="251"/>
  <c r="I43" i="251"/>
  <c r="A44" i="251"/>
  <c r="A45" i="251"/>
  <c r="A46" i="251"/>
  <c r="A47" i="251"/>
  <c r="I47" i="251"/>
  <c r="A48" i="251"/>
  <c r="A49" i="251"/>
  <c r="A50" i="251"/>
  <c r="A51" i="251"/>
  <c r="I51" i="251"/>
  <c r="A52" i="251"/>
  <c r="A53" i="251"/>
  <c r="I28" i="251"/>
  <c r="I36" i="251"/>
  <c r="I37" i="251"/>
  <c r="I40" i="251"/>
  <c r="I41" i="251"/>
  <c r="I44" i="251"/>
  <c r="I45" i="251"/>
  <c r="I48" i="251"/>
  <c r="I49" i="251"/>
  <c r="I52" i="251"/>
  <c r="I53" i="251"/>
  <c r="I9" i="251"/>
  <c r="I19" i="251"/>
  <c r="B4" i="251"/>
  <c r="B5" i="251"/>
  <c r="B6" i="251"/>
  <c r="B7" i="251"/>
  <c r="Q6" i="243"/>
  <c r="B8" i="251"/>
  <c r="B9" i="251"/>
  <c r="B10" i="251"/>
  <c r="B11" i="251"/>
  <c r="J28" i="251"/>
  <c r="B12" i="251"/>
  <c r="B13" i="251"/>
  <c r="B14" i="251"/>
  <c r="B15" i="251"/>
  <c r="B16" i="251"/>
  <c r="B17" i="251"/>
  <c r="B18" i="251"/>
  <c r="Q17" i="243"/>
  <c r="B19" i="251"/>
  <c r="B20" i="251"/>
  <c r="J20" i="251"/>
  <c r="B21" i="251"/>
  <c r="B22" i="251"/>
  <c r="Q21" i="243"/>
  <c r="B23" i="251"/>
  <c r="J6" i="251"/>
  <c r="B24" i="251"/>
  <c r="J24" i="251"/>
  <c r="B25" i="251"/>
  <c r="B26" i="251"/>
  <c r="Q25" i="243"/>
  <c r="B27" i="251"/>
  <c r="B28" i="251"/>
  <c r="B29" i="251"/>
  <c r="B30" i="251"/>
  <c r="B31" i="251"/>
  <c r="J13" i="251"/>
  <c r="B32" i="251"/>
  <c r="B33" i="251"/>
  <c r="B34" i="251"/>
  <c r="B35" i="251"/>
  <c r="B36" i="251"/>
  <c r="B37" i="251"/>
  <c r="B38" i="251"/>
  <c r="B39" i="251"/>
  <c r="B40" i="251"/>
  <c r="B41" i="251"/>
  <c r="B42" i="251"/>
  <c r="B43" i="251"/>
  <c r="B44" i="251"/>
  <c r="B45" i="251"/>
  <c r="B46" i="251"/>
  <c r="B47" i="251"/>
  <c r="B48" i="251"/>
  <c r="B49" i="251"/>
  <c r="B50" i="251"/>
  <c r="B51" i="251"/>
  <c r="J51" i="251"/>
  <c r="B52" i="251"/>
  <c r="B53" i="251"/>
  <c r="J29" i="251"/>
  <c r="J32" i="251"/>
  <c r="J33" i="251"/>
  <c r="J36" i="251"/>
  <c r="J37" i="251"/>
  <c r="J40" i="251"/>
  <c r="J41" i="251"/>
  <c r="J44" i="251"/>
  <c r="J45" i="251"/>
  <c r="J48" i="251"/>
  <c r="J49" i="251"/>
  <c r="J52" i="251"/>
  <c r="J53" i="251"/>
  <c r="J17" i="251"/>
  <c r="J18" i="251"/>
  <c r="J21" i="251"/>
  <c r="J22" i="251"/>
  <c r="J25" i="251"/>
  <c r="J26" i="251"/>
  <c r="J4" i="251"/>
  <c r="J7" i="251"/>
  <c r="J12" i="251"/>
  <c r="J11" i="251"/>
  <c r="P8" i="243"/>
  <c r="P7" i="243"/>
  <c r="P4" i="243"/>
  <c r="P3" i="243"/>
  <c r="Q3" i="243"/>
  <c r="Q4" i="243"/>
  <c r="Q7" i="243"/>
  <c r="Q8" i="243"/>
  <c r="Q11" i="243"/>
  <c r="Q12" i="243"/>
  <c r="Q15" i="243"/>
  <c r="Q16" i="243"/>
  <c r="Q19" i="243"/>
  <c r="Q20" i="243"/>
  <c r="Q23" i="243"/>
  <c r="Q24" i="243"/>
  <c r="Q27" i="243"/>
  <c r="Q28" i="243"/>
  <c r="Q31" i="243"/>
  <c r="Q32" i="243"/>
  <c r="Q35" i="243"/>
  <c r="Q36" i="243"/>
  <c r="Q39" i="243"/>
  <c r="Q40" i="243"/>
  <c r="Q43" i="243"/>
  <c r="Q44" i="243"/>
  <c r="Q47" i="243"/>
  <c r="Q48" i="243"/>
  <c r="Q50" i="243"/>
  <c r="Q51" i="243"/>
  <c r="Q52" i="243"/>
  <c r="P11" i="243"/>
  <c r="P12" i="243"/>
  <c r="P14" i="243"/>
  <c r="P15" i="243"/>
  <c r="P16" i="243"/>
  <c r="P18" i="243"/>
  <c r="P19" i="243"/>
  <c r="P20" i="243"/>
  <c r="P22" i="243"/>
  <c r="P23" i="243"/>
  <c r="P24" i="243"/>
  <c r="P26" i="243"/>
  <c r="P27" i="243"/>
  <c r="P28" i="243"/>
  <c r="P30" i="243"/>
  <c r="P31" i="243"/>
  <c r="P32" i="243"/>
  <c r="P34" i="243"/>
  <c r="R34" i="243" s="1"/>
  <c r="P35" i="243"/>
  <c r="X35" i="243" s="1"/>
  <c r="P36" i="243"/>
  <c r="R36" i="243" s="1"/>
  <c r="A36" i="244" s="1"/>
  <c r="P38" i="243"/>
  <c r="X38" i="243" s="1"/>
  <c r="P39" i="243"/>
  <c r="R39" i="243" s="1"/>
  <c r="P40" i="243"/>
  <c r="X40" i="243" s="1"/>
  <c r="P42" i="243"/>
  <c r="P43" i="243"/>
  <c r="R43" i="243" s="1"/>
  <c r="P44" i="243"/>
  <c r="P46" i="243"/>
  <c r="R46" i="243" s="1"/>
  <c r="A46" i="264" s="1"/>
  <c r="P47" i="243"/>
  <c r="P48" i="243"/>
  <c r="X48" i="243" s="1"/>
  <c r="P50" i="243"/>
  <c r="X50" i="243" s="1"/>
  <c r="P51" i="243"/>
  <c r="P52" i="243"/>
  <c r="R52" i="243" s="1"/>
  <c r="U3" i="243"/>
  <c r="V3" i="243"/>
  <c r="B3" i="263"/>
  <c r="B4" i="263"/>
  <c r="A5" i="263"/>
  <c r="A6" i="263"/>
  <c r="B5" i="263"/>
  <c r="B6" i="263"/>
  <c r="B7" i="263"/>
  <c r="B8" i="263"/>
  <c r="A7" i="263"/>
  <c r="A8" i="263"/>
  <c r="A9" i="263"/>
  <c r="A10" i="263"/>
  <c r="B9" i="263"/>
  <c r="B10" i="263"/>
  <c r="B11" i="263"/>
  <c r="B12" i="263"/>
  <c r="A11" i="263"/>
  <c r="A12" i="263"/>
  <c r="A13" i="263"/>
  <c r="O54" i="243"/>
  <c r="E12" i="256"/>
  <c r="T53" i="243"/>
  <c r="L34" i="253"/>
  <c r="K35" i="253"/>
  <c r="L35" i="253"/>
  <c r="P35" i="253"/>
  <c r="K36" i="253"/>
  <c r="P36" i="253"/>
  <c r="K37" i="253"/>
  <c r="P37" i="253"/>
  <c r="K39" i="253"/>
  <c r="K40" i="253"/>
  <c r="P40" i="253"/>
  <c r="K41" i="253"/>
  <c r="K43" i="253"/>
  <c r="K44" i="253"/>
  <c r="P44" i="253"/>
  <c r="K45" i="253"/>
  <c r="P45" i="253"/>
  <c r="K47" i="253"/>
  <c r="K48" i="253"/>
  <c r="P48" i="253"/>
  <c r="K49" i="253"/>
  <c r="P49" i="253"/>
  <c r="K51" i="253"/>
  <c r="K52" i="253"/>
  <c r="P52" i="253"/>
  <c r="K53" i="253"/>
  <c r="P53" i="253"/>
  <c r="K7" i="253"/>
  <c r="L7" i="253"/>
  <c r="K8" i="253"/>
  <c r="L8" i="253"/>
  <c r="K9" i="253"/>
  <c r="L9" i="253"/>
  <c r="L10" i="253"/>
  <c r="K11" i="253"/>
  <c r="L11" i="253"/>
  <c r="K12" i="253"/>
  <c r="L12" i="253"/>
  <c r="K13" i="253"/>
  <c r="L13" i="253"/>
  <c r="L14" i="253"/>
  <c r="K15" i="253"/>
  <c r="L15" i="253"/>
  <c r="K16" i="253"/>
  <c r="L16" i="253"/>
  <c r="K17" i="253"/>
  <c r="L17" i="253"/>
  <c r="L18" i="253"/>
  <c r="K19" i="253"/>
  <c r="L19" i="253"/>
  <c r="K20" i="253"/>
  <c r="L20" i="253"/>
  <c r="K21" i="253"/>
  <c r="L21" i="253"/>
  <c r="L22" i="253"/>
  <c r="K23" i="253"/>
  <c r="L23" i="253"/>
  <c r="K24" i="253"/>
  <c r="L24" i="253"/>
  <c r="K25" i="253"/>
  <c r="L25" i="253"/>
  <c r="L26" i="253"/>
  <c r="K27" i="253"/>
  <c r="L27" i="253"/>
  <c r="K28" i="253"/>
  <c r="L28" i="253"/>
  <c r="K29" i="253"/>
  <c r="L29" i="253"/>
  <c r="L30" i="253"/>
  <c r="K31" i="253"/>
  <c r="L31" i="253"/>
  <c r="K32" i="253"/>
  <c r="L32" i="253"/>
  <c r="K33" i="253"/>
  <c r="L33" i="253"/>
  <c r="L6" i="253"/>
  <c r="K5" i="253"/>
  <c r="L5" i="253"/>
  <c r="K4" i="253"/>
  <c r="L4" i="253"/>
  <c r="N35" i="253"/>
  <c r="N36" i="253"/>
  <c r="N37" i="253"/>
  <c r="N40" i="253"/>
  <c r="N44" i="253"/>
  <c r="N45" i="253"/>
  <c r="N48" i="253"/>
  <c r="N52" i="253"/>
  <c r="N53" i="253"/>
  <c r="E53" i="251"/>
  <c r="B52" i="240"/>
  <c r="E52" i="251"/>
  <c r="B51" i="240"/>
  <c r="E51" i="251"/>
  <c r="B50" i="240"/>
  <c r="E50" i="251"/>
  <c r="B49" i="240"/>
  <c r="E49" i="251"/>
  <c r="B48" i="240"/>
  <c r="E48" i="251"/>
  <c r="B47" i="240"/>
  <c r="E47" i="251"/>
  <c r="B46" i="240"/>
  <c r="E46" i="251"/>
  <c r="B45" i="240"/>
  <c r="E45" i="251"/>
  <c r="B44" i="240"/>
  <c r="E44" i="251"/>
  <c r="B43" i="240"/>
  <c r="E43" i="251"/>
  <c r="B42" i="240"/>
  <c r="E42" i="251"/>
  <c r="B41" i="240"/>
  <c r="E41" i="251"/>
  <c r="B40" i="240"/>
  <c r="E40" i="251"/>
  <c r="B39" i="240"/>
  <c r="E39" i="251"/>
  <c r="B38" i="240"/>
  <c r="E38" i="251"/>
  <c r="B37" i="240"/>
  <c r="E37" i="251"/>
  <c r="B36" i="240"/>
  <c r="E36" i="251"/>
  <c r="B35" i="240"/>
  <c r="E35" i="251"/>
  <c r="B34" i="240"/>
  <c r="E34" i="251"/>
  <c r="B33" i="240"/>
  <c r="E33" i="251"/>
  <c r="B32" i="240"/>
  <c r="E32" i="251"/>
  <c r="B31" i="240"/>
  <c r="E31" i="251"/>
  <c r="B30" i="240"/>
  <c r="E30" i="251"/>
  <c r="B29" i="240"/>
  <c r="E29" i="251"/>
  <c r="B28" i="240"/>
  <c r="E28" i="251"/>
  <c r="B27" i="240"/>
  <c r="E27" i="251"/>
  <c r="B26" i="240"/>
  <c r="E26" i="251"/>
  <c r="B25" i="240"/>
  <c r="E25" i="251"/>
  <c r="B24" i="240"/>
  <c r="E24" i="251"/>
  <c r="B23" i="240"/>
  <c r="E23" i="251"/>
  <c r="B22" i="240"/>
  <c r="E22" i="251"/>
  <c r="B21" i="240"/>
  <c r="E17" i="251"/>
  <c r="B16" i="240"/>
  <c r="E18" i="251"/>
  <c r="E19" i="251"/>
  <c r="B18" i="240"/>
  <c r="E20" i="251"/>
  <c r="B17" i="240"/>
  <c r="E16" i="251"/>
  <c r="B15" i="240"/>
  <c r="E15" i="251"/>
  <c r="B14" i="240"/>
  <c r="E14" i="251"/>
  <c r="B13" i="240"/>
  <c r="E13" i="251"/>
  <c r="B12" i="240"/>
  <c r="E12" i="251"/>
  <c r="B11" i="240"/>
  <c r="E11" i="251"/>
  <c r="B10" i="240"/>
  <c r="E10" i="251"/>
  <c r="B9" i="240"/>
  <c r="E9" i="251"/>
  <c r="B8" i="240"/>
  <c r="E8" i="251"/>
  <c r="B7" i="240"/>
  <c r="E7" i="251"/>
  <c r="B6" i="240"/>
  <c r="E6" i="251"/>
  <c r="B5" i="240"/>
  <c r="E5" i="251"/>
  <c r="B4" i="240"/>
  <c r="E4" i="251"/>
  <c r="B3" i="240"/>
  <c r="D33" i="251"/>
  <c r="A32" i="240"/>
  <c r="D35" i="251"/>
  <c r="A34" i="240"/>
  <c r="D36" i="251"/>
  <c r="A35" i="240"/>
  <c r="E35" i="240"/>
  <c r="L35" i="240"/>
  <c r="D37" i="251"/>
  <c r="A36" i="240"/>
  <c r="L36" i="240"/>
  <c r="D39" i="251"/>
  <c r="A38" i="240"/>
  <c r="D38" i="240"/>
  <c r="L38" i="240"/>
  <c r="D40" i="251"/>
  <c r="A39" i="240"/>
  <c r="D41" i="251"/>
  <c r="A40" i="240"/>
  <c r="J40" i="240"/>
  <c r="D43" i="251"/>
  <c r="A42" i="240"/>
  <c r="D42" i="240"/>
  <c r="L42" i="240"/>
  <c r="D44" i="251"/>
  <c r="A43" i="240"/>
  <c r="D45" i="251"/>
  <c r="A44" i="240"/>
  <c r="D47" i="251"/>
  <c r="A46" i="240"/>
  <c r="D46" i="240"/>
  <c r="L46" i="240"/>
  <c r="D48" i="251"/>
  <c r="A47" i="240"/>
  <c r="D49" i="251"/>
  <c r="A48" i="240"/>
  <c r="D51" i="251"/>
  <c r="A50" i="240"/>
  <c r="D50" i="240"/>
  <c r="L50" i="240"/>
  <c r="D52" i="251"/>
  <c r="A51" i="240"/>
  <c r="D53" i="251"/>
  <c r="A52" i="240"/>
  <c r="D4" i="251"/>
  <c r="D5" i="251"/>
  <c r="D7" i="251"/>
  <c r="A6" i="240"/>
  <c r="D8" i="251"/>
  <c r="D11" i="251"/>
  <c r="A10" i="240"/>
  <c r="D12" i="251"/>
  <c r="A11" i="240"/>
  <c r="D13" i="251"/>
  <c r="A12" i="240"/>
  <c r="D15" i="251"/>
  <c r="A14" i="240"/>
  <c r="D16" i="251"/>
  <c r="A15" i="240"/>
  <c r="D17" i="251"/>
  <c r="A16" i="240"/>
  <c r="D19" i="251"/>
  <c r="A18" i="240"/>
  <c r="D20" i="251"/>
  <c r="A19" i="240"/>
  <c r="D21" i="251"/>
  <c r="A20" i="240"/>
  <c r="D23" i="251"/>
  <c r="A22" i="240"/>
  <c r="D24" i="251"/>
  <c r="A23" i="240"/>
  <c r="D25" i="251"/>
  <c r="A24" i="240"/>
  <c r="D27" i="251"/>
  <c r="A26" i="240"/>
  <c r="D28" i="251"/>
  <c r="A27" i="240"/>
  <c r="D29" i="251"/>
  <c r="A28" i="240"/>
  <c r="D31" i="251"/>
  <c r="A30" i="240"/>
  <c r="D32" i="251"/>
  <c r="A31" i="240"/>
  <c r="A4" i="240"/>
  <c r="A3" i="240"/>
  <c r="I35" i="240"/>
  <c r="I36" i="240"/>
  <c r="I38" i="240"/>
  <c r="I39" i="240"/>
  <c r="I42" i="240"/>
  <c r="I43" i="240"/>
  <c r="I46" i="240"/>
  <c r="I47" i="240"/>
  <c r="I48" i="240"/>
  <c r="I50" i="240"/>
  <c r="I51" i="240"/>
  <c r="H35" i="240"/>
  <c r="H36" i="240"/>
  <c r="H38" i="240"/>
  <c r="H39" i="240"/>
  <c r="H42" i="240"/>
  <c r="H43" i="240"/>
  <c r="H46" i="240"/>
  <c r="H47" i="240"/>
  <c r="H50" i="240"/>
  <c r="H51" i="240"/>
  <c r="O2" i="240"/>
  <c r="O54" i="240"/>
  <c r="C35" i="240"/>
  <c r="D35" i="240"/>
  <c r="F35" i="240"/>
  <c r="G35" i="240"/>
  <c r="J35" i="240"/>
  <c r="C36" i="240"/>
  <c r="E36" i="240"/>
  <c r="D36" i="240"/>
  <c r="F36" i="240"/>
  <c r="G36" i="240"/>
  <c r="K36" i="240"/>
  <c r="J36" i="240"/>
  <c r="C38" i="240"/>
  <c r="E38" i="240"/>
  <c r="F38" i="240"/>
  <c r="G38" i="240"/>
  <c r="K38" i="240"/>
  <c r="C39" i="240"/>
  <c r="F39" i="240"/>
  <c r="G39" i="240"/>
  <c r="C42" i="240"/>
  <c r="E42" i="240"/>
  <c r="F42" i="240"/>
  <c r="G42" i="240"/>
  <c r="K42" i="240"/>
  <c r="C43" i="240"/>
  <c r="F43" i="240"/>
  <c r="G43" i="240"/>
  <c r="C46" i="240"/>
  <c r="E46" i="240"/>
  <c r="F46" i="240"/>
  <c r="G46" i="240"/>
  <c r="K46" i="240"/>
  <c r="C47" i="240"/>
  <c r="D47" i="240"/>
  <c r="F47" i="240"/>
  <c r="G47" i="240"/>
  <c r="J47" i="240"/>
  <c r="K48" i="240"/>
  <c r="C50" i="240"/>
  <c r="E50" i="240"/>
  <c r="F50" i="240"/>
  <c r="G50" i="240"/>
  <c r="K50" i="240"/>
  <c r="C51" i="240"/>
  <c r="D51" i="240"/>
  <c r="F51" i="240"/>
  <c r="G51" i="240"/>
  <c r="J51" i="240"/>
  <c r="J52" i="240"/>
  <c r="S53" i="243"/>
  <c r="N54" i="240"/>
  <c r="R3" i="243"/>
  <c r="X36" i="243"/>
  <c r="X47" i="243"/>
  <c r="P9" i="253"/>
  <c r="Q35" i="253"/>
  <c r="L36" i="253"/>
  <c r="Q36" i="253"/>
  <c r="L37" i="253"/>
  <c r="Q37" i="253"/>
  <c r="Q39" i="253"/>
  <c r="Q40" i="253"/>
  <c r="Q43" i="253"/>
  <c r="Q44" i="253"/>
  <c r="Q45" i="253"/>
  <c r="Q47" i="253"/>
  <c r="Q48" i="253"/>
  <c r="Q49" i="253"/>
  <c r="Q51" i="253"/>
  <c r="Q52" i="253"/>
  <c r="Q53" i="253"/>
  <c r="R35" i="253"/>
  <c r="R36" i="253"/>
  <c r="R37" i="253"/>
  <c r="R39" i="253"/>
  <c r="R40" i="253"/>
  <c r="R43" i="253"/>
  <c r="R44" i="253"/>
  <c r="R45" i="253"/>
  <c r="R47" i="253"/>
  <c r="R48" i="253"/>
  <c r="R49" i="253"/>
  <c r="R51" i="253"/>
  <c r="R52" i="253"/>
  <c r="R53" i="253"/>
  <c r="I4" i="253"/>
  <c r="L38" i="253"/>
  <c r="L39" i="253"/>
  <c r="L40" i="253"/>
  <c r="L41" i="253"/>
  <c r="L42" i="253"/>
  <c r="L43" i="253"/>
  <c r="L44" i="253"/>
  <c r="L45" i="253"/>
  <c r="L46" i="253"/>
  <c r="L47" i="253"/>
  <c r="L48" i="253"/>
  <c r="L49" i="253"/>
  <c r="L50" i="253"/>
  <c r="L51" i="253"/>
  <c r="L52" i="253"/>
  <c r="L53" i="253"/>
  <c r="K54" i="253"/>
  <c r="L54" i="253"/>
  <c r="K56" i="253"/>
  <c r="L56" i="253"/>
  <c r="K58" i="253"/>
  <c r="L58" i="253"/>
  <c r="I2" i="253"/>
  <c r="O35" i="253"/>
  <c r="O36" i="253"/>
  <c r="O37" i="253"/>
  <c r="O39" i="253"/>
  <c r="O40" i="253"/>
  <c r="O43" i="253"/>
  <c r="O44" i="253"/>
  <c r="O45" i="253"/>
  <c r="O47" i="253"/>
  <c r="O48" i="253"/>
  <c r="O49" i="253"/>
  <c r="O51" i="253"/>
  <c r="O52" i="253"/>
  <c r="O53" i="253"/>
  <c r="H2" i="253"/>
  <c r="M2" i="253"/>
  <c r="M4" i="253"/>
  <c r="R47" i="243"/>
  <c r="A47" i="244" s="1"/>
  <c r="A3" i="253"/>
  <c r="B3" i="253"/>
  <c r="E3" i="253"/>
  <c r="K2" i="253"/>
  <c r="L2" i="253"/>
  <c r="K3" i="253"/>
  <c r="L3" i="253"/>
  <c r="K4" i="251"/>
  <c r="K5" i="251"/>
  <c r="K6" i="251"/>
  <c r="K7" i="251"/>
  <c r="K8" i="251"/>
  <c r="K9" i="251"/>
  <c r="K10" i="251"/>
  <c r="K11" i="251"/>
  <c r="K12" i="251"/>
  <c r="K13" i="251"/>
  <c r="K14" i="251"/>
  <c r="K15" i="251"/>
  <c r="K16" i="251"/>
  <c r="K17" i="251"/>
  <c r="K18" i="251"/>
  <c r="K19" i="251"/>
  <c r="K20" i="251"/>
  <c r="K21" i="251"/>
  <c r="K22" i="251"/>
  <c r="K23" i="251"/>
  <c r="K24" i="251"/>
  <c r="K25" i="251"/>
  <c r="K26" i="251"/>
  <c r="K27" i="251"/>
  <c r="K28" i="251"/>
  <c r="K29" i="251"/>
  <c r="K30" i="251"/>
  <c r="K31" i="251"/>
  <c r="K32" i="251"/>
  <c r="K33" i="251"/>
  <c r="K34" i="251"/>
  <c r="K35" i="251"/>
  <c r="K36" i="251"/>
  <c r="K37" i="251"/>
  <c r="K38" i="251"/>
  <c r="K39" i="251"/>
  <c r="K40" i="251"/>
  <c r="K41" i="251"/>
  <c r="K42" i="251"/>
  <c r="K43" i="251"/>
  <c r="K44" i="251"/>
  <c r="K45" i="251"/>
  <c r="K46" i="251"/>
  <c r="K47" i="251"/>
  <c r="K48" i="251"/>
  <c r="K49" i="251"/>
  <c r="K50" i="251"/>
  <c r="K51" i="251"/>
  <c r="K52" i="251"/>
  <c r="K53" i="251"/>
  <c r="C1" i="244"/>
  <c r="A1" i="244"/>
  <c r="B1" i="244"/>
  <c r="A3" i="244"/>
  <c r="M34" i="240"/>
  <c r="M35" i="240"/>
  <c r="M36" i="240"/>
  <c r="M38" i="240"/>
  <c r="M39" i="240"/>
  <c r="M40" i="240"/>
  <c r="M42" i="240"/>
  <c r="M43" i="240"/>
  <c r="M44" i="240"/>
  <c r="M46" i="240"/>
  <c r="M47" i="240"/>
  <c r="M48" i="240"/>
  <c r="M50" i="240"/>
  <c r="M51" i="240"/>
  <c r="M52" i="240"/>
  <c r="N9" i="253"/>
  <c r="I50" i="251"/>
  <c r="K50" i="253"/>
  <c r="D50" i="251"/>
  <c r="A49" i="240"/>
  <c r="P49" i="243"/>
  <c r="X49" i="243" s="1"/>
  <c r="I42" i="251"/>
  <c r="K42" i="253"/>
  <c r="D42" i="251"/>
  <c r="A41" i="240"/>
  <c r="P41" i="243"/>
  <c r="X41" i="243" s="1"/>
  <c r="I34" i="251"/>
  <c r="D34" i="251"/>
  <c r="A33" i="240"/>
  <c r="K34" i="253"/>
  <c r="P33" i="243"/>
  <c r="R33" i="243" s="1"/>
  <c r="A33" i="264" s="1"/>
  <c r="I26" i="251"/>
  <c r="P25" i="243"/>
  <c r="K26" i="253"/>
  <c r="D26" i="251"/>
  <c r="A25" i="240"/>
  <c r="I22" i="251"/>
  <c r="D22" i="251"/>
  <c r="A21" i="240"/>
  <c r="P21" i="243"/>
  <c r="K22" i="253"/>
  <c r="I14" i="251"/>
  <c r="P13" i="243"/>
  <c r="D14" i="251"/>
  <c r="A13" i="240"/>
  <c r="P9" i="243"/>
  <c r="I10" i="251"/>
  <c r="K10" i="253"/>
  <c r="L48" i="240"/>
  <c r="C48" i="240"/>
  <c r="G48" i="240"/>
  <c r="D48" i="240"/>
  <c r="F48" i="240"/>
  <c r="H48" i="240"/>
  <c r="J48" i="240"/>
  <c r="C12" i="240"/>
  <c r="C16" i="240"/>
  <c r="C28" i="240"/>
  <c r="D28" i="240"/>
  <c r="C32" i="240"/>
  <c r="K14" i="253"/>
  <c r="L52" i="240"/>
  <c r="C52" i="240"/>
  <c r="G52" i="240"/>
  <c r="F52" i="240"/>
  <c r="K52" i="240"/>
  <c r="I52" i="240"/>
  <c r="D52" i="240"/>
  <c r="H52" i="240"/>
  <c r="E52" i="240"/>
  <c r="D34" i="240"/>
  <c r="L34" i="240"/>
  <c r="F34" i="240"/>
  <c r="I34" i="240"/>
  <c r="E34" i="240"/>
  <c r="J34" i="240"/>
  <c r="G34" i="240"/>
  <c r="K34" i="240"/>
  <c r="H34" i="240"/>
  <c r="C34" i="240"/>
  <c r="H4" i="253"/>
  <c r="E40" i="240"/>
  <c r="K40" i="240"/>
  <c r="L40" i="240"/>
  <c r="C40" i="240"/>
  <c r="G40" i="240"/>
  <c r="D40" i="240"/>
  <c r="I40" i="240"/>
  <c r="H40" i="240"/>
  <c r="F40" i="240"/>
  <c r="I46" i="251"/>
  <c r="K46" i="253"/>
  <c r="D46" i="251"/>
  <c r="A45" i="240"/>
  <c r="P45" i="243"/>
  <c r="R45" i="243" s="1"/>
  <c r="I38" i="251"/>
  <c r="K38" i="253"/>
  <c r="P37" i="243"/>
  <c r="R37" i="243" s="1"/>
  <c r="D38" i="251"/>
  <c r="A37" i="240"/>
  <c r="I30" i="251"/>
  <c r="P29" i="243"/>
  <c r="K30" i="253"/>
  <c r="D30" i="251"/>
  <c r="A29" i="240"/>
  <c r="I18" i="251"/>
  <c r="P17" i="243"/>
  <c r="K18" i="253"/>
  <c r="D18" i="251"/>
  <c r="A17" i="240"/>
  <c r="I6" i="251"/>
  <c r="I17" i="251"/>
  <c r="I21" i="251"/>
  <c r="I25" i="251"/>
  <c r="I4" i="251"/>
  <c r="I12" i="251"/>
  <c r="I32" i="251"/>
  <c r="I16" i="251"/>
  <c r="I24" i="251"/>
  <c r="I8" i="251"/>
  <c r="I13" i="251"/>
  <c r="I29" i="251"/>
  <c r="I5" i="251"/>
  <c r="I23" i="251"/>
  <c r="I11" i="251"/>
  <c r="I7" i="251"/>
  <c r="I33" i="251"/>
  <c r="I27" i="251"/>
  <c r="P5" i="243"/>
  <c r="K6" i="253"/>
  <c r="I20" i="251"/>
  <c r="D6" i="251"/>
  <c r="A5" i="240"/>
  <c r="E48" i="240"/>
  <c r="K3" i="240"/>
  <c r="C3" i="240"/>
  <c r="E3" i="240"/>
  <c r="C27" i="240"/>
  <c r="E27" i="240"/>
  <c r="D27" i="240"/>
  <c r="C19" i="240"/>
  <c r="E19" i="240"/>
  <c r="D19" i="240"/>
  <c r="E44" i="240"/>
  <c r="K44" i="240"/>
  <c r="L44" i="240"/>
  <c r="C44" i="240"/>
  <c r="G44" i="240"/>
  <c r="I44" i="240"/>
  <c r="H44" i="240"/>
  <c r="F44" i="240"/>
  <c r="J44" i="240"/>
  <c r="D44" i="240"/>
  <c r="C22" i="240"/>
  <c r="D22" i="240"/>
  <c r="C18" i="240"/>
  <c r="D18" i="240"/>
  <c r="B19" i="240"/>
  <c r="C20" i="240"/>
  <c r="E21" i="251"/>
  <c r="B20" i="240"/>
  <c r="C4" i="240"/>
  <c r="K4" i="240"/>
  <c r="P41" i="253"/>
  <c r="N41" i="253"/>
  <c r="Q41" i="253"/>
  <c r="R41" i="253"/>
  <c r="O41" i="253"/>
  <c r="L51" i="240"/>
  <c r="E51" i="240"/>
  <c r="K51" i="240"/>
  <c r="L47" i="240"/>
  <c r="E47" i="240"/>
  <c r="K47" i="240"/>
  <c r="L43" i="240"/>
  <c r="D43" i="240"/>
  <c r="J43" i="240"/>
  <c r="E43" i="240"/>
  <c r="K43" i="240"/>
  <c r="L39" i="240"/>
  <c r="D39" i="240"/>
  <c r="J39" i="240"/>
  <c r="E39" i="240"/>
  <c r="K39" i="240"/>
  <c r="A7" i="240"/>
  <c r="D9" i="251"/>
  <c r="A8" i="240"/>
  <c r="J50" i="240"/>
  <c r="J46" i="240"/>
  <c r="J42" i="240"/>
  <c r="J38" i="240"/>
  <c r="K35" i="240"/>
  <c r="P39" i="253"/>
  <c r="N39" i="253"/>
  <c r="P51" i="253"/>
  <c r="N51" i="253"/>
  <c r="N49" i="253"/>
  <c r="P47" i="253"/>
  <c r="N47" i="253"/>
  <c r="V5" i="243"/>
  <c r="I6" i="253"/>
  <c r="V4" i="243"/>
  <c r="I5" i="253"/>
  <c r="V8" i="243"/>
  <c r="I9" i="253"/>
  <c r="P43" i="253"/>
  <c r="N43" i="253"/>
  <c r="J50" i="251"/>
  <c r="Q49" i="243"/>
  <c r="J46" i="251"/>
  <c r="Q45" i="243"/>
  <c r="J42" i="251"/>
  <c r="Q41" i="243"/>
  <c r="J38" i="251"/>
  <c r="Q37" i="243"/>
  <c r="J34" i="251"/>
  <c r="Q33" i="243"/>
  <c r="J30" i="251"/>
  <c r="Q29" i="243"/>
  <c r="J14" i="251"/>
  <c r="Q13" i="243"/>
  <c r="J10" i="251"/>
  <c r="Q9" i="243"/>
  <c r="V14" i="243"/>
  <c r="I15" i="253"/>
  <c r="J5" i="251"/>
  <c r="Q5" i="243"/>
  <c r="Q56" i="243"/>
  <c r="J16" i="251"/>
  <c r="J9" i="251"/>
  <c r="J8" i="251"/>
  <c r="I31" i="251"/>
  <c r="I15" i="251"/>
  <c r="G4" i="251"/>
  <c r="G5" i="251" s="1"/>
  <c r="J47" i="251"/>
  <c r="Q46" i="243"/>
  <c r="J43" i="251"/>
  <c r="Q42" i="243"/>
  <c r="J39" i="251"/>
  <c r="Q38" i="243"/>
  <c r="J35" i="251"/>
  <c r="Q34" i="243"/>
  <c r="J31" i="251"/>
  <c r="Q30" i="243"/>
  <c r="J27" i="251"/>
  <c r="Q26" i="243"/>
  <c r="J23" i="251"/>
  <c r="Q22" i="243"/>
  <c r="J19" i="251"/>
  <c r="Q18" i="243"/>
  <c r="J15" i="251"/>
  <c r="H4" i="251"/>
  <c r="H5" i="251" s="1"/>
  <c r="H6" i="251" s="1"/>
  <c r="B6" i="253" s="1"/>
  <c r="Q14" i="243"/>
  <c r="Q10" i="243"/>
  <c r="V18" i="243"/>
  <c r="I19" i="253"/>
  <c r="E4" i="240"/>
  <c r="D4" i="240"/>
  <c r="E20" i="240"/>
  <c r="D20" i="240"/>
  <c r="L57" i="253"/>
  <c r="V30" i="243"/>
  <c r="I31" i="253"/>
  <c r="V19" i="243"/>
  <c r="I20" i="253"/>
  <c r="V13" i="243"/>
  <c r="I14" i="253"/>
  <c r="C37" i="240"/>
  <c r="G37" i="240"/>
  <c r="I37" i="240"/>
  <c r="H37" i="240"/>
  <c r="F37" i="240"/>
  <c r="J37" i="240"/>
  <c r="L37" i="240"/>
  <c r="E37" i="240"/>
  <c r="D37" i="240"/>
  <c r="M37" i="240"/>
  <c r="K37" i="240"/>
  <c r="C13" i="240"/>
  <c r="D33" i="240"/>
  <c r="G33" i="240"/>
  <c r="F33" i="240"/>
  <c r="L33" i="240"/>
  <c r="I33" i="240"/>
  <c r="J33" i="240"/>
  <c r="E33" i="240"/>
  <c r="H33" i="240"/>
  <c r="C33" i="240"/>
  <c r="M33" i="240"/>
  <c r="K33" i="240"/>
  <c r="V26" i="243"/>
  <c r="I27" i="253"/>
  <c r="V17" i="243"/>
  <c r="I18" i="253"/>
  <c r="V12" i="243"/>
  <c r="I13" i="253"/>
  <c r="C7" i="240"/>
  <c r="E7" i="240"/>
  <c r="D7" i="240"/>
  <c r="D3" i="240"/>
  <c r="E12" i="240"/>
  <c r="D25" i="240"/>
  <c r="C25" i="240"/>
  <c r="E25" i="240"/>
  <c r="N42" i="253"/>
  <c r="P42" i="253"/>
  <c r="R42" i="253"/>
  <c r="O42" i="253"/>
  <c r="Q42" i="253"/>
  <c r="I49" i="240"/>
  <c r="H49" i="240"/>
  <c r="F49" i="240"/>
  <c r="G49" i="240"/>
  <c r="L49" i="240"/>
  <c r="C49" i="240"/>
  <c r="K49" i="240"/>
  <c r="E49" i="240"/>
  <c r="D49" i="240"/>
  <c r="J49" i="240"/>
  <c r="M49" i="240"/>
  <c r="V20" i="243"/>
  <c r="I21" i="253"/>
  <c r="V29" i="243"/>
  <c r="I30" i="253"/>
  <c r="Q54" i="243"/>
  <c r="V11" i="243"/>
  <c r="I12" i="253"/>
  <c r="D12" i="240"/>
  <c r="C10" i="240"/>
  <c r="E18" i="240"/>
  <c r="C26" i="240"/>
  <c r="C11" i="240"/>
  <c r="N38" i="253"/>
  <c r="R38" i="253"/>
  <c r="O38" i="253"/>
  <c r="P38" i="253"/>
  <c r="Q38" i="253"/>
  <c r="C45" i="240"/>
  <c r="I45" i="240"/>
  <c r="H45" i="240"/>
  <c r="F45" i="240"/>
  <c r="D45" i="240"/>
  <c r="L45" i="240"/>
  <c r="G45" i="240"/>
  <c r="J45" i="240"/>
  <c r="E45" i="240"/>
  <c r="K45" i="240"/>
  <c r="M45" i="240"/>
  <c r="C24" i="240"/>
  <c r="C6" i="240"/>
  <c r="C21" i="240"/>
  <c r="D21" i="240"/>
  <c r="P50" i="253"/>
  <c r="R50" i="253"/>
  <c r="O50" i="253"/>
  <c r="N50" i="253"/>
  <c r="Q50" i="253"/>
  <c r="C8" i="240"/>
  <c r="D8" i="240"/>
  <c r="E16" i="240"/>
  <c r="P10" i="253"/>
  <c r="N10" i="253"/>
  <c r="C41" i="240"/>
  <c r="G41" i="240"/>
  <c r="I41" i="240"/>
  <c r="H41" i="240"/>
  <c r="F41" i="240"/>
  <c r="E41" i="240"/>
  <c r="L41" i="240"/>
  <c r="D41" i="240"/>
  <c r="K41" i="240"/>
  <c r="J41" i="240"/>
  <c r="M41" i="240"/>
  <c r="V33" i="243"/>
  <c r="I34" i="253"/>
  <c r="E32" i="240"/>
  <c r="E28" i="240"/>
  <c r="V21" i="243"/>
  <c r="I22" i="253"/>
  <c r="V23" i="243"/>
  <c r="I24" i="253"/>
  <c r="V7" i="243"/>
  <c r="I8" i="253"/>
  <c r="V16" i="243"/>
  <c r="I17" i="253"/>
  <c r="V28" i="243"/>
  <c r="I29" i="253"/>
  <c r="V31" i="243"/>
  <c r="I32" i="253"/>
  <c r="V6" i="243"/>
  <c r="I7" i="253"/>
  <c r="V15" i="243"/>
  <c r="I16" i="253"/>
  <c r="V24" i="243"/>
  <c r="I25" i="253"/>
  <c r="V39" i="243"/>
  <c r="I40" i="253"/>
  <c r="V43" i="243"/>
  <c r="I44" i="253"/>
  <c r="V47" i="243"/>
  <c r="I48" i="253"/>
  <c r="V51" i="243"/>
  <c r="I52" i="253"/>
  <c r="V35" i="243"/>
  <c r="I36" i="253"/>
  <c r="V40" i="243"/>
  <c r="I41" i="253"/>
  <c r="V44" i="243"/>
  <c r="I45" i="253"/>
  <c r="V48" i="243"/>
  <c r="I49" i="253"/>
  <c r="V52" i="243"/>
  <c r="I53" i="253"/>
  <c r="V41" i="243"/>
  <c r="I42" i="253"/>
  <c r="V49" i="243"/>
  <c r="I50" i="253"/>
  <c r="V27" i="243"/>
  <c r="I28" i="253"/>
  <c r="V38" i="243"/>
  <c r="I39" i="253"/>
  <c r="V46" i="243"/>
  <c r="I47" i="253"/>
  <c r="V36" i="243"/>
  <c r="I37" i="253"/>
  <c r="V37" i="243"/>
  <c r="I38" i="253"/>
  <c r="V34" i="243"/>
  <c r="I35" i="253"/>
  <c r="V45" i="243"/>
  <c r="I46" i="253"/>
  <c r="V50" i="243"/>
  <c r="I51" i="253"/>
  <c r="V42" i="243"/>
  <c r="I43" i="253"/>
  <c r="V32" i="243"/>
  <c r="I33" i="253"/>
  <c r="V9" i="243"/>
  <c r="I10" i="253"/>
  <c r="V25" i="243"/>
  <c r="I26" i="253"/>
  <c r="V22" i="243"/>
  <c r="I23" i="253"/>
  <c r="V10" i="243"/>
  <c r="I11" i="253"/>
  <c r="D16" i="240"/>
  <c r="D32" i="240"/>
  <c r="C14" i="240"/>
  <c r="E22" i="240"/>
  <c r="C30" i="240"/>
  <c r="C15" i="240"/>
  <c r="C23" i="240"/>
  <c r="C31" i="240"/>
  <c r="C5" i="240"/>
  <c r="E5" i="240"/>
  <c r="K5" i="240"/>
  <c r="K6" i="240"/>
  <c r="K7" i="240"/>
  <c r="K8" i="240"/>
  <c r="D17" i="240"/>
  <c r="C17" i="240"/>
  <c r="E17" i="240"/>
  <c r="C29" i="240"/>
  <c r="E29" i="240"/>
  <c r="P46" i="253"/>
  <c r="N46" i="253"/>
  <c r="R46" i="253"/>
  <c r="O46" i="253"/>
  <c r="Q46" i="253"/>
  <c r="D10" i="251"/>
  <c r="A9" i="240"/>
  <c r="P34" i="253"/>
  <c r="O34" i="253"/>
  <c r="R34" i="253"/>
  <c r="Q34" i="253"/>
  <c r="N34" i="253"/>
  <c r="E23" i="240"/>
  <c r="D23" i="240"/>
  <c r="E21" i="240"/>
  <c r="D9" i="240"/>
  <c r="E9" i="240"/>
  <c r="C9" i="240"/>
  <c r="K9" i="240"/>
  <c r="K10" i="240"/>
  <c r="K11" i="240"/>
  <c r="K12" i="240"/>
  <c r="K13" i="240"/>
  <c r="K14" i="240"/>
  <c r="K15" i="240"/>
  <c r="K16" i="240"/>
  <c r="K17" i="240"/>
  <c r="K18" i="240"/>
  <c r="K19" i="240"/>
  <c r="E15" i="240"/>
  <c r="D15" i="240"/>
  <c r="E6" i="240"/>
  <c r="D6" i="240"/>
  <c r="Q58" i="243"/>
  <c r="L55" i="253"/>
  <c r="D29" i="240"/>
  <c r="D30" i="240"/>
  <c r="E30" i="240"/>
  <c r="D5" i="240"/>
  <c r="E31" i="240"/>
  <c r="D31" i="240"/>
  <c r="E8" i="240"/>
  <c r="D26" i="240"/>
  <c r="E26" i="240"/>
  <c r="D13" i="240"/>
  <c r="D14" i="240"/>
  <c r="E14" i="240"/>
  <c r="D10" i="240"/>
  <c r="E10" i="240"/>
  <c r="E13" i="240"/>
  <c r="E24" i="240"/>
  <c r="D24" i="240"/>
  <c r="E11" i="240"/>
  <c r="D11" i="240"/>
  <c r="D4" i="244"/>
  <c r="D8" i="244"/>
  <c r="D12" i="244"/>
  <c r="D16" i="244"/>
  <c r="D20" i="244"/>
  <c r="D24" i="244"/>
  <c r="D28" i="244"/>
  <c r="D32" i="244"/>
  <c r="D36" i="244"/>
  <c r="D40" i="244"/>
  <c r="D44" i="244"/>
  <c r="N2" i="240"/>
  <c r="D7" i="244"/>
  <c r="D13" i="244"/>
  <c r="D18" i="244"/>
  <c r="D23" i="244"/>
  <c r="D29" i="244"/>
  <c r="D34" i="244"/>
  <c r="D39" i="244"/>
  <c r="D45" i="244"/>
  <c r="D49" i="244"/>
  <c r="D6" i="244"/>
  <c r="D11" i="244"/>
  <c r="D17" i="244"/>
  <c r="D22" i="244"/>
  <c r="D27" i="244"/>
  <c r="D33" i="244"/>
  <c r="D38" i="244"/>
  <c r="D43" i="244"/>
  <c r="D48" i="244"/>
  <c r="D52" i="244"/>
  <c r="D41" i="244"/>
  <c r="D10" i="244"/>
  <c r="D42" i="244"/>
  <c r="D3" i="244"/>
  <c r="D14" i="244"/>
  <c r="D25" i="244"/>
  <c r="D46" i="244"/>
  <c r="D5" i="244"/>
  <c r="D15" i="244"/>
  <c r="D26" i="244"/>
  <c r="D37" i="244"/>
  <c r="D47" i="244"/>
  <c r="D9" i="244"/>
  <c r="D19" i="244"/>
  <c r="D30" i="244"/>
  <c r="D50" i="244"/>
  <c r="L59" i="253"/>
  <c r="D21" i="244"/>
  <c r="D31" i="244"/>
  <c r="D51" i="244"/>
  <c r="D35" i="244"/>
  <c r="K20" i="240"/>
  <c r="N47" i="240"/>
  <c r="N35" i="240"/>
  <c r="N52" i="240"/>
  <c r="N36" i="240"/>
  <c r="N51" i="240"/>
  <c r="N40" i="240"/>
  <c r="N50" i="240"/>
  <c r="N39" i="240"/>
  <c r="N46" i="240"/>
  <c r="N42" i="240"/>
  <c r="N43" i="240"/>
  <c r="N38" i="240"/>
  <c r="N34" i="240"/>
  <c r="N48" i="240"/>
  <c r="N44" i="240"/>
  <c r="N45" i="240"/>
  <c r="N49" i="240"/>
  <c r="N37" i="240"/>
  <c r="N33" i="240"/>
  <c r="N41" i="240"/>
  <c r="K21" i="240"/>
  <c r="C34" i="244"/>
  <c r="O34" i="240"/>
  <c r="O47" i="240"/>
  <c r="C47" i="244"/>
  <c r="K22" i="240"/>
  <c r="O45" i="240"/>
  <c r="C45" i="244"/>
  <c r="C38" i="244"/>
  <c r="O38" i="240"/>
  <c r="O36" i="240"/>
  <c r="C36" i="244"/>
  <c r="O44" i="240"/>
  <c r="C44" i="244"/>
  <c r="O43" i="240"/>
  <c r="C43" i="244"/>
  <c r="O52" i="240"/>
  <c r="C52" i="244"/>
  <c r="O37" i="240"/>
  <c r="C37" i="244"/>
  <c r="O48" i="240"/>
  <c r="C48" i="244"/>
  <c r="C42" i="244"/>
  <c r="O42" i="240"/>
  <c r="O40" i="240"/>
  <c r="C40" i="244"/>
  <c r="O35" i="240"/>
  <c r="C35" i="244"/>
  <c r="O49" i="240"/>
  <c r="C49" i="244"/>
  <c r="C46" i="244"/>
  <c r="O46" i="240"/>
  <c r="O51" i="240"/>
  <c r="C51" i="244"/>
  <c r="O41" i="240"/>
  <c r="C41" i="244"/>
  <c r="C39" i="244"/>
  <c r="O39" i="240"/>
  <c r="O33" i="240"/>
  <c r="C33" i="244"/>
  <c r="C50" i="244"/>
  <c r="O50" i="240"/>
  <c r="K23" i="240"/>
  <c r="K24" i="240"/>
  <c r="K25" i="240"/>
  <c r="K26" i="240"/>
  <c r="K27" i="240"/>
  <c r="K28" i="240"/>
  <c r="K29" i="240"/>
  <c r="K30" i="240"/>
  <c r="K31" i="240"/>
  <c r="K32" i="240"/>
  <c r="X42" i="243"/>
  <c r="R42" i="243"/>
  <c r="A42" i="244" s="1"/>
  <c r="X33" i="243" l="1"/>
  <c r="H39" i="264"/>
  <c r="H40" i="264" s="1"/>
  <c r="H42" i="264" s="1"/>
  <c r="F32" i="240"/>
  <c r="G32" i="240" s="1"/>
  <c r="M32" i="240" s="1"/>
  <c r="X46" i="243"/>
  <c r="X52" i="243"/>
  <c r="R40" i="243"/>
  <c r="M41" i="253" s="1"/>
  <c r="U6" i="243"/>
  <c r="H7" i="253" s="1"/>
  <c r="X34" i="243"/>
  <c r="A47" i="264"/>
  <c r="X45" i="243"/>
  <c r="R38" i="243"/>
  <c r="A38" i="264" s="1"/>
  <c r="M48" i="253"/>
  <c r="X37" i="243"/>
  <c r="A45" i="244"/>
  <c r="M46" i="253"/>
  <c r="A42" i="264"/>
  <c r="R41" i="243"/>
  <c r="M42" i="253" s="1"/>
  <c r="A36" i="264"/>
  <c r="U35" i="243"/>
  <c r="H36" i="253" s="1"/>
  <c r="R48" i="243"/>
  <c r="A48" i="264" s="1"/>
  <c r="M43" i="253"/>
  <c r="M34" i="253"/>
  <c r="R50" i="243"/>
  <c r="A50" i="244" s="1"/>
  <c r="A3" i="243"/>
  <c r="K3" i="243" s="1"/>
  <c r="E4" i="253" s="1"/>
  <c r="M37" i="253"/>
  <c r="X39" i="243"/>
  <c r="U25" i="243"/>
  <c r="H26" i="253" s="1"/>
  <c r="U24" i="243"/>
  <c r="H25" i="253" s="1"/>
  <c r="M44" i="253"/>
  <c r="A43" i="264"/>
  <c r="A43" i="244"/>
  <c r="A39" i="244"/>
  <c r="A39" i="264"/>
  <c r="M40" i="253"/>
  <c r="A52" i="264"/>
  <c r="M53" i="253"/>
  <c r="A52" i="244"/>
  <c r="U29" i="243"/>
  <c r="H30" i="253" s="1"/>
  <c r="R35" i="243"/>
  <c r="R49" i="243"/>
  <c r="U9" i="243"/>
  <c r="H10" i="253" s="1"/>
  <c r="X43" i="243"/>
  <c r="U43" i="243"/>
  <c r="H44" i="253" s="1"/>
  <c r="U30" i="243"/>
  <c r="H31" i="253" s="1"/>
  <c r="A33" i="244"/>
  <c r="U16" i="243"/>
  <c r="H17" i="253" s="1"/>
  <c r="R4" i="243"/>
  <c r="U27" i="243"/>
  <c r="H28" i="253" s="1"/>
  <c r="U4" i="243"/>
  <c r="H5" i="253" s="1"/>
  <c r="U42" i="243"/>
  <c r="H43" i="253" s="1"/>
  <c r="A45" i="264"/>
  <c r="B3" i="243"/>
  <c r="B5" i="243"/>
  <c r="B4" i="243"/>
  <c r="B5" i="253"/>
  <c r="F15" i="240"/>
  <c r="G15" i="240" s="1"/>
  <c r="J15" i="240" s="1"/>
  <c r="N15" i="240" s="1"/>
  <c r="F3" i="240"/>
  <c r="G3" i="240" s="1"/>
  <c r="H3" i="240" s="1"/>
  <c r="L3" i="240" s="1"/>
  <c r="B4" i="253"/>
  <c r="F31" i="240"/>
  <c r="G31" i="240" s="1"/>
  <c r="J31" i="240" s="1"/>
  <c r="N31" i="240" s="1"/>
  <c r="O31" i="240" s="1"/>
  <c r="F11" i="240"/>
  <c r="G11" i="240" s="1"/>
  <c r="M11" i="240" s="1"/>
  <c r="F14" i="240"/>
  <c r="G14" i="240" s="1"/>
  <c r="J14" i="240" s="1"/>
  <c r="N14" i="240" s="1"/>
  <c r="O14" i="240" s="1"/>
  <c r="F6" i="240"/>
  <c r="G6" i="240" s="1"/>
  <c r="M6" i="240" s="1"/>
  <c r="F9" i="240"/>
  <c r="G9" i="240" s="1"/>
  <c r="M9" i="240" s="1"/>
  <c r="F16" i="240"/>
  <c r="G16" i="240" s="1"/>
  <c r="M16" i="240" s="1"/>
  <c r="F19" i="240"/>
  <c r="G19" i="240" s="1"/>
  <c r="J19" i="240" s="1"/>
  <c r="N19" i="240" s="1"/>
  <c r="O19" i="240" s="1"/>
  <c r="A4" i="253"/>
  <c r="F10" i="240"/>
  <c r="G10" i="240" s="1"/>
  <c r="J10" i="240" s="1"/>
  <c r="N10" i="240" s="1"/>
  <c r="F8" i="240"/>
  <c r="G8" i="240" s="1"/>
  <c r="M8" i="240" s="1"/>
  <c r="F12" i="240"/>
  <c r="G12" i="240" s="1"/>
  <c r="M12" i="240" s="1"/>
  <c r="F4" i="240"/>
  <c r="G4" i="240" s="1"/>
  <c r="F17" i="240"/>
  <c r="G17" i="240" s="1"/>
  <c r="M17" i="240" s="1"/>
  <c r="F21" i="240"/>
  <c r="G21" i="240" s="1"/>
  <c r="M21" i="240" s="1"/>
  <c r="F23" i="240"/>
  <c r="G23" i="240" s="1"/>
  <c r="J23" i="240" s="1"/>
  <c r="N23" i="240" s="1"/>
  <c r="F28" i="240"/>
  <c r="G28" i="240" s="1"/>
  <c r="J28" i="240" s="1"/>
  <c r="N28" i="240" s="1"/>
  <c r="C28" i="244" s="1"/>
  <c r="F22" i="240"/>
  <c r="G22" i="240" s="1"/>
  <c r="M22" i="240" s="1"/>
  <c r="H7" i="251"/>
  <c r="B7" i="253" s="1"/>
  <c r="F29" i="240"/>
  <c r="G29" i="240" s="1"/>
  <c r="J29" i="240" s="1"/>
  <c r="N29" i="240" s="1"/>
  <c r="F20" i="240"/>
  <c r="G20" i="240" s="1"/>
  <c r="F27" i="240"/>
  <c r="G27" i="240" s="1"/>
  <c r="J27" i="240" s="1"/>
  <c r="N27" i="240" s="1"/>
  <c r="C27" i="244" s="1"/>
  <c r="F5" i="240"/>
  <c r="G5" i="240" s="1"/>
  <c r="J5" i="240" s="1"/>
  <c r="N5" i="240" s="1"/>
  <c r="F24" i="240"/>
  <c r="G24" i="240" s="1"/>
  <c r="M24" i="240" s="1"/>
  <c r="F26" i="240"/>
  <c r="G26" i="240" s="1"/>
  <c r="M26" i="240" s="1"/>
  <c r="J22" i="240"/>
  <c r="N22" i="240" s="1"/>
  <c r="C22" i="244" s="1"/>
  <c r="F25" i="240"/>
  <c r="G25" i="240" s="1"/>
  <c r="F18" i="240"/>
  <c r="G18" i="240" s="1"/>
  <c r="J18" i="240" s="1"/>
  <c r="N18" i="240" s="1"/>
  <c r="F30" i="240"/>
  <c r="G30" i="240" s="1"/>
  <c r="A34" i="244"/>
  <c r="M35" i="253"/>
  <c r="A34" i="264"/>
  <c r="X44" i="243"/>
  <c r="R44" i="243"/>
  <c r="P54" i="243"/>
  <c r="U51" i="243"/>
  <c r="U47" i="243"/>
  <c r="U45" i="243"/>
  <c r="U52" i="243"/>
  <c r="P56" i="243"/>
  <c r="K57" i="253" s="1"/>
  <c r="A5" i="253"/>
  <c r="G6" i="251"/>
  <c r="A4" i="243"/>
  <c r="M47" i="253"/>
  <c r="A46" i="244"/>
  <c r="J9" i="240"/>
  <c r="N9" i="240" s="1"/>
  <c r="M15" i="240"/>
  <c r="U41" i="243"/>
  <c r="U28" i="243"/>
  <c r="U32" i="243"/>
  <c r="U31" i="243"/>
  <c r="U22" i="243"/>
  <c r="U21" i="243"/>
  <c r="U11" i="243"/>
  <c r="U44" i="243"/>
  <c r="U13" i="243"/>
  <c r="U39" i="243"/>
  <c r="U37" i="243"/>
  <c r="U38" i="243"/>
  <c r="U7" i="243"/>
  <c r="U17" i="243"/>
  <c r="U46" i="243"/>
  <c r="U33" i="243"/>
  <c r="U40" i="243"/>
  <c r="U36" i="243"/>
  <c r="U8" i="243"/>
  <c r="U18" i="243"/>
  <c r="U23" i="243"/>
  <c r="U10" i="243"/>
  <c r="U5" i="243"/>
  <c r="U15" i="243"/>
  <c r="U50" i="243"/>
  <c r="U48" i="243"/>
  <c r="U20" i="243"/>
  <c r="U49" i="243"/>
  <c r="U34" i="243"/>
  <c r="U26" i="243"/>
  <c r="U12" i="243"/>
  <c r="U14" i="243"/>
  <c r="U19" i="243"/>
  <c r="F13" i="240"/>
  <c r="G13" i="240" s="1"/>
  <c r="F7" i="240"/>
  <c r="G7" i="240" s="1"/>
  <c r="M38" i="253"/>
  <c r="A37" i="244"/>
  <c r="A37" i="264"/>
  <c r="X51" i="243"/>
  <c r="R51" i="243"/>
  <c r="I33" i="264" l="1"/>
  <c r="H41" i="264"/>
  <c r="I35" i="264"/>
  <c r="I31" i="264"/>
  <c r="I32" i="264"/>
  <c r="I36" i="264"/>
  <c r="I34" i="264"/>
  <c r="A40" i="264"/>
  <c r="A38" i="244"/>
  <c r="J32" i="240"/>
  <c r="N32" i="240" s="1"/>
  <c r="O32" i="240" s="1"/>
  <c r="A40" i="244"/>
  <c r="A48" i="244"/>
  <c r="M49" i="253"/>
  <c r="M39" i="253"/>
  <c r="A41" i="244"/>
  <c r="A41" i="264"/>
  <c r="A50" i="264"/>
  <c r="M51" i="253"/>
  <c r="M5" i="253"/>
  <c r="A4" i="244"/>
  <c r="A4" i="264"/>
  <c r="A49" i="264"/>
  <c r="A49" i="244"/>
  <c r="M50" i="253"/>
  <c r="A35" i="264"/>
  <c r="A35" i="244"/>
  <c r="M36" i="253"/>
  <c r="R5" i="243"/>
  <c r="A5" i="244" s="1"/>
  <c r="J11" i="240"/>
  <c r="N11" i="240" s="1"/>
  <c r="C11" i="244" s="1"/>
  <c r="H31" i="240"/>
  <c r="L31" i="240" s="1"/>
  <c r="H10" i="240"/>
  <c r="L10" i="240" s="1"/>
  <c r="H32" i="240"/>
  <c r="L32" i="240" s="1"/>
  <c r="C31" i="244"/>
  <c r="M3" i="240"/>
  <c r="J3" i="240"/>
  <c r="N3" i="240" s="1"/>
  <c r="O3" i="240" s="1"/>
  <c r="M31" i="240"/>
  <c r="H4" i="240"/>
  <c r="I4" i="240" s="1"/>
  <c r="H12" i="240"/>
  <c r="L12" i="240" s="1"/>
  <c r="I3" i="240"/>
  <c r="M4" i="240"/>
  <c r="J16" i="240"/>
  <c r="N16" i="240" s="1"/>
  <c r="C16" i="244" s="1"/>
  <c r="J8" i="240"/>
  <c r="N8" i="240" s="1"/>
  <c r="O8" i="240" s="1"/>
  <c r="H9" i="240"/>
  <c r="L9" i="240" s="1"/>
  <c r="J6" i="240"/>
  <c r="N6" i="240" s="1"/>
  <c r="C6" i="244" s="1"/>
  <c r="H16" i="240"/>
  <c r="I16" i="240" s="1"/>
  <c r="J12" i="240"/>
  <c r="N12" i="240" s="1"/>
  <c r="O12" i="240" s="1"/>
  <c r="H15" i="240"/>
  <c r="I15" i="240" s="1"/>
  <c r="M19" i="240"/>
  <c r="M14" i="240"/>
  <c r="H20" i="240"/>
  <c r="L20" i="240" s="1"/>
  <c r="H11" i="240"/>
  <c r="I11" i="240" s="1"/>
  <c r="O27" i="240"/>
  <c r="M10" i="240"/>
  <c r="M23" i="240"/>
  <c r="J4" i="240"/>
  <c r="N4" i="240" s="1"/>
  <c r="O4" i="240" s="1"/>
  <c r="H17" i="240"/>
  <c r="I17" i="240" s="1"/>
  <c r="J17" i="240"/>
  <c r="N17" i="240" s="1"/>
  <c r="C17" i="244" s="1"/>
  <c r="B6" i="243"/>
  <c r="J21" i="240"/>
  <c r="N21" i="240" s="1"/>
  <c r="O21" i="240" s="1"/>
  <c r="J26" i="240"/>
  <c r="N26" i="240" s="1"/>
  <c r="O26" i="240" s="1"/>
  <c r="M28" i="240"/>
  <c r="H22" i="240"/>
  <c r="L22" i="240" s="1"/>
  <c r="M20" i="240"/>
  <c r="O28" i="240"/>
  <c r="J20" i="240"/>
  <c r="N20" i="240" s="1"/>
  <c r="C20" i="244" s="1"/>
  <c r="M5" i="240"/>
  <c r="H23" i="240"/>
  <c r="L23" i="240" s="1"/>
  <c r="M29" i="240"/>
  <c r="O22" i="240"/>
  <c r="H8" i="251"/>
  <c r="H29" i="240"/>
  <c r="L29" i="240" s="1"/>
  <c r="H28" i="240"/>
  <c r="I28" i="240" s="1"/>
  <c r="H21" i="240"/>
  <c r="L21" i="240" s="1"/>
  <c r="H24" i="240"/>
  <c r="I24" i="240" s="1"/>
  <c r="H27" i="240"/>
  <c r="L27" i="240" s="1"/>
  <c r="C19" i="244"/>
  <c r="H25" i="240"/>
  <c r="L25" i="240" s="1"/>
  <c r="M27" i="240"/>
  <c r="H6" i="240"/>
  <c r="L6" i="240" s="1"/>
  <c r="J24" i="240"/>
  <c r="N24" i="240" s="1"/>
  <c r="C24" i="244" s="1"/>
  <c r="J25" i="240"/>
  <c r="N25" i="240" s="1"/>
  <c r="C25" i="244" s="1"/>
  <c r="M25" i="240"/>
  <c r="H5" i="240"/>
  <c r="I5" i="240" s="1"/>
  <c r="H26" i="240"/>
  <c r="L26" i="240" s="1"/>
  <c r="H19" i="240"/>
  <c r="I19" i="240" s="1"/>
  <c r="C14" i="244"/>
  <c r="M30" i="240"/>
  <c r="M18" i="240"/>
  <c r="H30" i="240"/>
  <c r="L30" i="240" s="1"/>
  <c r="H18" i="240"/>
  <c r="L18" i="240" s="1"/>
  <c r="J30" i="240"/>
  <c r="N30" i="240" s="1"/>
  <c r="O30" i="240" s="1"/>
  <c r="O29" i="240"/>
  <c r="C29" i="244"/>
  <c r="J7" i="240"/>
  <c r="N7" i="240" s="1"/>
  <c r="M7" i="240"/>
  <c r="H7" i="240"/>
  <c r="H8" i="240"/>
  <c r="H13" i="253"/>
  <c r="H6" i="253"/>
  <c r="H39" i="253"/>
  <c r="H32" i="253"/>
  <c r="K4" i="243"/>
  <c r="E5" i="253" s="1"/>
  <c r="H20" i="253"/>
  <c r="H49" i="253"/>
  <c r="H11" i="253"/>
  <c r="H47" i="253"/>
  <c r="H33" i="253"/>
  <c r="A6" i="253"/>
  <c r="G7" i="251"/>
  <c r="A5" i="243"/>
  <c r="H35" i="253"/>
  <c r="H24" i="253"/>
  <c r="H40" i="253"/>
  <c r="H29" i="253"/>
  <c r="P58" i="243"/>
  <c r="K55" i="253"/>
  <c r="H13" i="240"/>
  <c r="M13" i="240"/>
  <c r="J13" i="240"/>
  <c r="N13" i="240" s="1"/>
  <c r="H14" i="240"/>
  <c r="H21" i="253"/>
  <c r="H9" i="253"/>
  <c r="H45" i="253"/>
  <c r="O23" i="240"/>
  <c r="C23" i="244"/>
  <c r="H48" i="253"/>
  <c r="H27" i="253"/>
  <c r="H37" i="253"/>
  <c r="H38" i="253"/>
  <c r="H12" i="253"/>
  <c r="O9" i="240"/>
  <c r="C9" i="244"/>
  <c r="H51" i="253"/>
  <c r="H41" i="253"/>
  <c r="H18" i="253"/>
  <c r="H22" i="253"/>
  <c r="O18" i="240"/>
  <c r="C18" i="244"/>
  <c r="H53" i="253"/>
  <c r="A51" i="264"/>
  <c r="A51" i="244"/>
  <c r="M52" i="253"/>
  <c r="C10" i="244"/>
  <c r="O10" i="240"/>
  <c r="H15" i="253"/>
  <c r="H50" i="253"/>
  <c r="H16" i="253"/>
  <c r="H19" i="253"/>
  <c r="H34" i="253"/>
  <c r="H8" i="253"/>
  <c r="H14" i="253"/>
  <c r="H23" i="253"/>
  <c r="H42" i="253"/>
  <c r="C15" i="244"/>
  <c r="O15" i="240"/>
  <c r="C5" i="244"/>
  <c r="O5" i="240"/>
  <c r="H46" i="253"/>
  <c r="M45" i="253"/>
  <c r="A44" i="264"/>
  <c r="A44" i="244"/>
  <c r="H52" i="253"/>
  <c r="I39" i="264" l="1"/>
  <c r="I40" i="264" s="1"/>
  <c r="J36" i="264" s="1"/>
  <c r="C32" i="244"/>
  <c r="M6" i="253"/>
  <c r="A5" i="264"/>
  <c r="R6" i="243"/>
  <c r="M7" i="253" s="1"/>
  <c r="O11" i="240"/>
  <c r="I12" i="240"/>
  <c r="C8" i="244"/>
  <c r="I31" i="240"/>
  <c r="C12" i="244"/>
  <c r="L4" i="240"/>
  <c r="I32" i="240"/>
  <c r="L17" i="240"/>
  <c r="O16" i="240"/>
  <c r="C26" i="244"/>
  <c r="I10" i="240"/>
  <c r="C3" i="244"/>
  <c r="L16" i="240"/>
  <c r="L15" i="240"/>
  <c r="I9" i="240"/>
  <c r="O6" i="240"/>
  <c r="I20" i="240"/>
  <c r="O17" i="240"/>
  <c r="C4" i="244"/>
  <c r="L11" i="240"/>
  <c r="C21" i="244"/>
  <c r="I22" i="240"/>
  <c r="L28" i="240"/>
  <c r="L5" i="240"/>
  <c r="L24" i="240"/>
  <c r="L19" i="240"/>
  <c r="O24" i="240"/>
  <c r="O20" i="240"/>
  <c r="C30" i="244"/>
  <c r="I30" i="240"/>
  <c r="O25" i="240"/>
  <c r="I27" i="240"/>
  <c r="I29" i="240"/>
  <c r="I25" i="240"/>
  <c r="I21" i="240"/>
  <c r="I23" i="240"/>
  <c r="B7" i="243"/>
  <c r="B8" i="253"/>
  <c r="H9" i="251"/>
  <c r="I6" i="240"/>
  <c r="I18" i="240"/>
  <c r="I26" i="240"/>
  <c r="A6" i="243"/>
  <c r="A7" i="253"/>
  <c r="G8" i="251"/>
  <c r="R7" i="243"/>
  <c r="L13" i="240"/>
  <c r="I13" i="240"/>
  <c r="I8" i="240"/>
  <c r="L8" i="240"/>
  <c r="L14" i="240"/>
  <c r="I14" i="240"/>
  <c r="K5" i="243"/>
  <c r="E6" i="253" s="1"/>
  <c r="L7" i="240"/>
  <c r="I7" i="240"/>
  <c r="O13" i="240"/>
  <c r="C13" i="244"/>
  <c r="E24" i="244"/>
  <c r="E35" i="244"/>
  <c r="E7" i="244"/>
  <c r="E8" i="244"/>
  <c r="E3" i="244"/>
  <c r="E21" i="244"/>
  <c r="E39" i="244"/>
  <c r="E44" i="244"/>
  <c r="E26" i="244"/>
  <c r="E6" i="244"/>
  <c r="E36" i="244"/>
  <c r="E18" i="244"/>
  <c r="E27" i="244"/>
  <c r="E10" i="244"/>
  <c r="E34" i="244"/>
  <c r="E42" i="244"/>
  <c r="E52" i="244"/>
  <c r="E23" i="244"/>
  <c r="E47" i="244"/>
  <c r="E19" i="244"/>
  <c r="E48" i="244"/>
  <c r="E25" i="244"/>
  <c r="E13" i="244"/>
  <c r="E16" i="244"/>
  <c r="E51" i="244"/>
  <c r="E32" i="244"/>
  <c r="E40" i="244"/>
  <c r="E28" i="244"/>
  <c r="E15" i="244"/>
  <c r="K59" i="253"/>
  <c r="E33" i="244"/>
  <c r="E17" i="244"/>
  <c r="E20" i="244"/>
  <c r="E9" i="244"/>
  <c r="E31" i="244"/>
  <c r="E4" i="244"/>
  <c r="E49" i="244"/>
  <c r="E41" i="244"/>
  <c r="E30" i="244"/>
  <c r="E46" i="244"/>
  <c r="E22" i="244"/>
  <c r="E29" i="244"/>
  <c r="E5" i="244"/>
  <c r="E38" i="244"/>
  <c r="E37" i="244"/>
  <c r="E45" i="244"/>
  <c r="E14" i="244"/>
  <c r="E43" i="244"/>
  <c r="E12" i="244"/>
  <c r="E50" i="244"/>
  <c r="E11" i="244"/>
  <c r="C7" i="244"/>
  <c r="O7" i="240"/>
  <c r="J32" i="264" l="1"/>
  <c r="J35" i="264"/>
  <c r="J31" i="264"/>
  <c r="I42" i="264"/>
  <c r="J34" i="264"/>
  <c r="I41" i="264"/>
  <c r="J33" i="264"/>
  <c r="A6" i="264"/>
  <c r="A6" i="244"/>
  <c r="B8" i="243"/>
  <c r="B9" i="253"/>
  <c r="H10" i="251"/>
  <c r="A7" i="244"/>
  <c r="A7" i="264"/>
  <c r="M8" i="253"/>
  <c r="R8" i="243"/>
  <c r="A7" i="243"/>
  <c r="A8" i="253"/>
  <c r="G9" i="251"/>
  <c r="K6" i="243"/>
  <c r="E7" i="253" s="1"/>
  <c r="J39" i="264" l="1"/>
  <c r="J40" i="264" s="1"/>
  <c r="J41" i="264" s="1"/>
  <c r="H11" i="251"/>
  <c r="B10" i="253"/>
  <c r="B9" i="243"/>
  <c r="K7" i="243"/>
  <c r="E8" i="253" s="1"/>
  <c r="A8" i="244"/>
  <c r="A8" i="264"/>
  <c r="R9" i="243"/>
  <c r="M9" i="253"/>
  <c r="A8" i="243"/>
  <c r="G10" i="251"/>
  <c r="A9" i="253"/>
  <c r="K34" i="264" l="1"/>
  <c r="K35" i="264"/>
  <c r="K33" i="264"/>
  <c r="K31" i="264"/>
  <c r="K36" i="264"/>
  <c r="J42" i="264"/>
  <c r="K32" i="264"/>
  <c r="H12" i="251"/>
  <c r="B10" i="243"/>
  <c r="B11" i="253"/>
  <c r="G11" i="251"/>
  <c r="A9" i="243"/>
  <c r="A10" i="253"/>
  <c r="K8" i="243"/>
  <c r="E9" i="253" s="1"/>
  <c r="A9" i="244"/>
  <c r="R10" i="243"/>
  <c r="M10" i="253"/>
  <c r="A9" i="264"/>
  <c r="K39" i="264" l="1"/>
  <c r="K40" i="264" s="1"/>
  <c r="K41" i="264" s="1"/>
  <c r="B12" i="253"/>
  <c r="H13" i="251"/>
  <c r="B11" i="243"/>
  <c r="R11" i="243"/>
  <c r="A10" i="264"/>
  <c r="A10" i="244"/>
  <c r="M11" i="253"/>
  <c r="K9" i="243"/>
  <c r="E10" i="253" s="1"/>
  <c r="A11" i="253"/>
  <c r="G12" i="251"/>
  <c r="A10" i="243"/>
  <c r="L34" i="264" l="1"/>
  <c r="L36" i="264"/>
  <c r="L31" i="264"/>
  <c r="L32" i="264"/>
  <c r="L33" i="264"/>
  <c r="L35" i="264"/>
  <c r="K42" i="264"/>
  <c r="B13" i="253"/>
  <c r="B12" i="243"/>
  <c r="H14" i="251"/>
  <c r="K10" i="243"/>
  <c r="E11" i="253" s="1"/>
  <c r="A12" i="253"/>
  <c r="G13" i="251"/>
  <c r="A11" i="243"/>
  <c r="R12" i="243"/>
  <c r="M12" i="253"/>
  <c r="A11" i="244"/>
  <c r="A11" i="264"/>
  <c r="L39" i="264" l="1"/>
  <c r="L40" i="264" s="1"/>
  <c r="L41" i="264" s="1"/>
  <c r="B13" i="243"/>
  <c r="B14" i="253"/>
  <c r="H15" i="251"/>
  <c r="A12" i="244"/>
  <c r="M13" i="253"/>
  <c r="R13" i="243"/>
  <c r="A12" i="264"/>
  <c r="K11" i="243"/>
  <c r="E12" i="253" s="1"/>
  <c r="A12" i="243"/>
  <c r="G14" i="251"/>
  <c r="A13" i="253"/>
  <c r="M36" i="264" l="1"/>
  <c r="M34" i="264"/>
  <c r="M32" i="264"/>
  <c r="M33" i="264"/>
  <c r="M35" i="264"/>
  <c r="L42" i="264"/>
  <c r="M31" i="264"/>
  <c r="B15" i="253"/>
  <c r="H16" i="251"/>
  <c r="B14" i="243"/>
  <c r="G15" i="251"/>
  <c r="A13" i="243"/>
  <c r="A14" i="253"/>
  <c r="M14" i="253"/>
  <c r="A13" i="244"/>
  <c r="A13" i="264"/>
  <c r="R14" i="243"/>
  <c r="K12" i="243"/>
  <c r="E13" i="253" s="1"/>
  <c r="M39" i="264" l="1"/>
  <c r="M40" i="264" s="1"/>
  <c r="M41" i="264" s="1"/>
  <c r="B16" i="253"/>
  <c r="B15" i="243"/>
  <c r="H17" i="251"/>
  <c r="K13" i="243"/>
  <c r="E14" i="253" s="1"/>
  <c r="A14" i="264"/>
  <c r="R15" i="243"/>
  <c r="A14" i="244"/>
  <c r="M15" i="253"/>
  <c r="G16" i="251"/>
  <c r="A14" i="243"/>
  <c r="A15" i="253"/>
  <c r="N35" i="264" l="1"/>
  <c r="N36" i="264"/>
  <c r="N31" i="264"/>
  <c r="N32" i="264"/>
  <c r="N34" i="264"/>
  <c r="M42" i="264"/>
  <c r="N33" i="264"/>
  <c r="B16" i="243"/>
  <c r="H18" i="251"/>
  <c r="B17" i="253"/>
  <c r="A15" i="243"/>
  <c r="G17" i="251"/>
  <c r="A16" i="253"/>
  <c r="K14" i="243"/>
  <c r="E15" i="253" s="1"/>
  <c r="A15" i="264"/>
  <c r="A15" i="244"/>
  <c r="R16" i="243"/>
  <c r="M16" i="253"/>
  <c r="N39" i="264" l="1"/>
  <c r="N40" i="264" s="1"/>
  <c r="N41" i="264" s="1"/>
  <c r="B17" i="243"/>
  <c r="B18" i="253"/>
  <c r="H19" i="251"/>
  <c r="R17" i="243"/>
  <c r="A16" i="244"/>
  <c r="M17" i="253"/>
  <c r="A16" i="264"/>
  <c r="A16" i="243"/>
  <c r="A17" i="253"/>
  <c r="G18" i="251"/>
  <c r="K15" i="243"/>
  <c r="E16" i="253" s="1"/>
  <c r="O36" i="264" l="1"/>
  <c r="O35" i="264"/>
  <c r="O34" i="264"/>
  <c r="O31" i="264"/>
  <c r="O33" i="264"/>
  <c r="N42" i="264"/>
  <c r="O32" i="264"/>
  <c r="B19" i="253"/>
  <c r="B18" i="243"/>
  <c r="H20" i="251"/>
  <c r="A18" i="253"/>
  <c r="A17" i="243"/>
  <c r="G19" i="251"/>
  <c r="K16" i="243"/>
  <c r="E17" i="253" s="1"/>
  <c r="M18" i="253"/>
  <c r="A17" i="264"/>
  <c r="R18" i="243"/>
  <c r="A17" i="244"/>
  <c r="O39" i="264" l="1"/>
  <c r="O40" i="264" s="1"/>
  <c r="O41" i="264" s="1"/>
  <c r="B19" i="243"/>
  <c r="H21" i="251"/>
  <c r="B20" i="253"/>
  <c r="A18" i="243"/>
  <c r="A19" i="253"/>
  <c r="G20" i="251"/>
  <c r="M19" i="253"/>
  <c r="A18" i="244"/>
  <c r="R19" i="243"/>
  <c r="A18" i="264"/>
  <c r="K17" i="243"/>
  <c r="E18" i="253" s="1"/>
  <c r="P31" i="264" l="1"/>
  <c r="P35" i="264"/>
  <c r="P32" i="264"/>
  <c r="P33" i="264"/>
  <c r="P34" i="264"/>
  <c r="P36" i="264"/>
  <c r="O42" i="264"/>
  <c r="B21" i="253"/>
  <c r="H22" i="251"/>
  <c r="B20" i="243"/>
  <c r="A20" i="253"/>
  <c r="A19" i="243"/>
  <c r="G21" i="251"/>
  <c r="R20" i="243"/>
  <c r="M20" i="253"/>
  <c r="A19" i="244"/>
  <c r="A19" i="264"/>
  <c r="K18" i="243"/>
  <c r="E19" i="253" s="1"/>
  <c r="P39" i="264" l="1"/>
  <c r="P40" i="264" s="1"/>
  <c r="P41" i="264" s="1"/>
  <c r="H23" i="251"/>
  <c r="B21" i="243"/>
  <c r="B22" i="253"/>
  <c r="M21" i="253"/>
  <c r="R21" i="243"/>
  <c r="A20" i="244"/>
  <c r="A20" i="264"/>
  <c r="A21" i="253"/>
  <c r="G22" i="251"/>
  <c r="A20" i="243"/>
  <c r="K19" i="243"/>
  <c r="E20" i="253" s="1"/>
  <c r="Q31" i="264" l="1"/>
  <c r="Q34" i="264"/>
  <c r="Q36" i="264"/>
  <c r="Q33" i="264"/>
  <c r="Q32" i="264"/>
  <c r="P42" i="264"/>
  <c r="Q35" i="264"/>
  <c r="H24" i="251"/>
  <c r="B23" i="253"/>
  <c r="B22" i="243"/>
  <c r="G23" i="251"/>
  <c r="A22" i="253"/>
  <c r="A21" i="243"/>
  <c r="A21" i="244"/>
  <c r="R22" i="243"/>
  <c r="M22" i="253"/>
  <c r="A21" i="264"/>
  <c r="K20" i="243"/>
  <c r="E21" i="253" s="1"/>
  <c r="Q39" i="264" l="1"/>
  <c r="Q40" i="264" s="1"/>
  <c r="Q42" i="264" s="1"/>
  <c r="B24" i="253"/>
  <c r="B23" i="243"/>
  <c r="H25" i="251"/>
  <c r="A22" i="264"/>
  <c r="M23" i="253"/>
  <c r="R23" i="243"/>
  <c r="A22" i="244"/>
  <c r="K21" i="243"/>
  <c r="E22" i="253" s="1"/>
  <c r="A23" i="253"/>
  <c r="G24" i="251"/>
  <c r="A22" i="243"/>
  <c r="R33" i="264" l="1"/>
  <c r="R34" i="264"/>
  <c r="R36" i="264"/>
  <c r="Q41" i="264"/>
  <c r="R35" i="264"/>
  <c r="R32" i="264"/>
  <c r="R31" i="264"/>
  <c r="H26" i="251"/>
  <c r="B25" i="253"/>
  <c r="B24" i="243"/>
  <c r="K22" i="243"/>
  <c r="E23" i="253" s="1"/>
  <c r="G25" i="251"/>
  <c r="A23" i="243"/>
  <c r="A24" i="253"/>
  <c r="R24" i="243"/>
  <c r="A23" i="244"/>
  <c r="M24" i="253"/>
  <c r="A23" i="264"/>
  <c r="R39" i="264" l="1"/>
  <c r="R40" i="264" s="1"/>
  <c r="R41" i="264" s="1"/>
  <c r="B25" i="243"/>
  <c r="H27" i="251"/>
  <c r="B26" i="253"/>
  <c r="A25" i="253"/>
  <c r="A24" i="243"/>
  <c r="G26" i="251"/>
  <c r="R25" i="243"/>
  <c r="M25" i="253"/>
  <c r="A24" i="264"/>
  <c r="A24" i="244"/>
  <c r="K23" i="243"/>
  <c r="E24" i="253" s="1"/>
  <c r="R42" i="264" l="1"/>
  <c r="B27" i="253"/>
  <c r="H28" i="251"/>
  <c r="B26" i="243"/>
  <c r="A25" i="264"/>
  <c r="M26" i="253"/>
  <c r="A25" i="244"/>
  <c r="R26" i="243"/>
  <c r="G27" i="251"/>
  <c r="A26" i="253"/>
  <c r="A25" i="243"/>
  <c r="K24" i="243"/>
  <c r="E25" i="253" s="1"/>
  <c r="B28" i="253" l="1"/>
  <c r="H29" i="251"/>
  <c r="B27" i="243"/>
  <c r="A26" i="243"/>
  <c r="G28" i="251"/>
  <c r="A27" i="253"/>
  <c r="K25" i="243"/>
  <c r="E26" i="253" s="1"/>
  <c r="A26" i="244"/>
  <c r="M27" i="253"/>
  <c r="R27" i="243"/>
  <c r="A26" i="264"/>
  <c r="B28" i="243" l="1"/>
  <c r="H30" i="251"/>
  <c r="B29" i="253"/>
  <c r="M28" i="253"/>
  <c r="R28" i="243"/>
  <c r="A27" i="244"/>
  <c r="A27" i="264"/>
  <c r="A28" i="253"/>
  <c r="A27" i="243"/>
  <c r="G29" i="251"/>
  <c r="K26" i="243"/>
  <c r="E27" i="253" s="1"/>
  <c r="B29" i="243" l="1"/>
  <c r="H31" i="251"/>
  <c r="B30" i="253"/>
  <c r="K27" i="243"/>
  <c r="E28" i="253" s="1"/>
  <c r="A28" i="244"/>
  <c r="A28" i="264"/>
  <c r="R29" i="243"/>
  <c r="M29" i="253"/>
  <c r="A29" i="253"/>
  <c r="A28" i="243"/>
  <c r="G30" i="251"/>
  <c r="B30" i="243" l="1"/>
  <c r="H32" i="251"/>
  <c r="B31" i="253"/>
  <c r="K28" i="243"/>
  <c r="E29" i="253" s="1"/>
  <c r="A29" i="244"/>
  <c r="R30" i="243"/>
  <c r="A29" i="264"/>
  <c r="M30" i="253"/>
  <c r="A29" i="243"/>
  <c r="G31" i="251"/>
  <c r="A30" i="253"/>
  <c r="H33" i="251" l="1"/>
  <c r="B32" i="253"/>
  <c r="B31" i="243"/>
  <c r="A30" i="243"/>
  <c r="G32" i="251"/>
  <c r="A31" i="253"/>
  <c r="M31" i="253"/>
  <c r="R31" i="243"/>
  <c r="A30" i="264"/>
  <c r="A30" i="244"/>
  <c r="K29" i="243"/>
  <c r="E30" i="253" s="1"/>
  <c r="H34" i="251" l="1"/>
  <c r="B33" i="253"/>
  <c r="B32" i="243"/>
  <c r="G33" i="251"/>
  <c r="A32" i="253"/>
  <c r="A31" i="243"/>
  <c r="M32" i="253"/>
  <c r="R32" i="243"/>
  <c r="A31" i="244"/>
  <c r="A31" i="264"/>
  <c r="K30" i="243"/>
  <c r="E31" i="253" s="1"/>
  <c r="H35" i="251" l="1"/>
  <c r="B34" i="253"/>
  <c r="B33" i="243"/>
  <c r="M33" i="253"/>
  <c r="A32" i="244"/>
  <c r="A32" i="264"/>
  <c r="G34" i="251"/>
  <c r="A32" i="243"/>
  <c r="A33" i="253"/>
  <c r="J31" i="243"/>
  <c r="I31" i="243"/>
  <c r="C32" i="253" s="1"/>
  <c r="E31" i="243"/>
  <c r="F31" i="243"/>
  <c r="L31" i="243"/>
  <c r="F32" i="253" s="1"/>
  <c r="K31" i="243"/>
  <c r="E32" i="253" s="1"/>
  <c r="M31" i="243"/>
  <c r="G32" i="253" s="1"/>
  <c r="D31" i="243"/>
  <c r="H31" i="243"/>
  <c r="C31" i="243"/>
  <c r="G31" i="243"/>
  <c r="H36" i="251" l="1"/>
  <c r="B35" i="253"/>
  <c r="B34" i="243"/>
  <c r="N31" i="243"/>
  <c r="O31" i="243" s="1"/>
  <c r="D32" i="253"/>
  <c r="W33" i="243"/>
  <c r="S33" i="243" s="1"/>
  <c r="A33" i="243"/>
  <c r="A34" i="253"/>
  <c r="G35" i="251"/>
  <c r="K32" i="243"/>
  <c r="E33" i="253" s="1"/>
  <c r="M32" i="243"/>
  <c r="G33" i="253" s="1"/>
  <c r="C32" i="243"/>
  <c r="E32" i="243"/>
  <c r="L32" i="243"/>
  <c r="F33" i="253" s="1"/>
  <c r="I32" i="243"/>
  <c r="C33" i="253" s="1"/>
  <c r="J32" i="243"/>
  <c r="D32" i="243"/>
  <c r="F32" i="243"/>
  <c r="G32" i="243"/>
  <c r="H32" i="243"/>
  <c r="B36" i="253" l="1"/>
  <c r="B35" i="243"/>
  <c r="H37" i="251"/>
  <c r="D33" i="253"/>
  <c r="N32" i="243"/>
  <c r="O32" i="243" s="1"/>
  <c r="W34" i="243"/>
  <c r="S34" i="243" s="1"/>
  <c r="A34" i="243"/>
  <c r="A35" i="253"/>
  <c r="G36" i="251"/>
  <c r="G33" i="243"/>
  <c r="F33" i="243"/>
  <c r="J33" i="243"/>
  <c r="M33" i="243"/>
  <c r="G34" i="253" s="1"/>
  <c r="K33" i="243"/>
  <c r="E34" i="253" s="1"/>
  <c r="I33" i="243"/>
  <c r="C34" i="253" s="1"/>
  <c r="L33" i="243"/>
  <c r="F34" i="253" s="1"/>
  <c r="D33" i="243"/>
  <c r="E33" i="243"/>
  <c r="C33" i="243"/>
  <c r="H33" i="243"/>
  <c r="B33" i="264"/>
  <c r="D33" i="264" s="1"/>
  <c r="T33" i="243"/>
  <c r="F33" i="244" s="1"/>
  <c r="B33" i="244"/>
  <c r="H38" i="251" l="1"/>
  <c r="B37" i="253"/>
  <c r="B36" i="243"/>
  <c r="A36" i="253"/>
  <c r="G37" i="251"/>
  <c r="A35" i="243"/>
  <c r="W35" i="243"/>
  <c r="S35" i="243" s="1"/>
  <c r="N33" i="243"/>
  <c r="O33" i="243" s="1"/>
  <c r="D34" i="253"/>
  <c r="L34" i="243"/>
  <c r="F35" i="253" s="1"/>
  <c r="C34" i="243"/>
  <c r="J34" i="243"/>
  <c r="M34" i="243"/>
  <c r="G35" i="253" s="1"/>
  <c r="G34" i="243"/>
  <c r="K34" i="243"/>
  <c r="E35" i="253" s="1"/>
  <c r="F34" i="243"/>
  <c r="E34" i="243"/>
  <c r="H34" i="243"/>
  <c r="I34" i="243"/>
  <c r="C35" i="253" s="1"/>
  <c r="D34" i="243"/>
  <c r="B34" i="264"/>
  <c r="D34" i="264" s="1"/>
  <c r="T34" i="243"/>
  <c r="F34" i="244" s="1"/>
  <c r="B34" i="244"/>
  <c r="B38" i="253" l="1"/>
  <c r="H39" i="251"/>
  <c r="B37" i="243"/>
  <c r="T35" i="243"/>
  <c r="F35" i="244" s="1"/>
  <c r="B35" i="244"/>
  <c r="B35" i="264"/>
  <c r="D35" i="264" s="1"/>
  <c r="D35" i="253"/>
  <c r="N34" i="243"/>
  <c r="O34" i="243" s="1"/>
  <c r="W36" i="243"/>
  <c r="S36" i="243" s="1"/>
  <c r="A37" i="253"/>
  <c r="A36" i="243"/>
  <c r="G38" i="251"/>
  <c r="C35" i="243"/>
  <c r="E35" i="243"/>
  <c r="I35" i="243"/>
  <c r="C36" i="253" s="1"/>
  <c r="F35" i="243"/>
  <c r="L35" i="243"/>
  <c r="F36" i="253" s="1"/>
  <c r="H35" i="243"/>
  <c r="J35" i="243"/>
  <c r="K35" i="243"/>
  <c r="E36" i="253" s="1"/>
  <c r="M35" i="243"/>
  <c r="G36" i="253" s="1"/>
  <c r="D35" i="243"/>
  <c r="G35" i="243"/>
  <c r="B38" i="243" l="1"/>
  <c r="H40" i="251"/>
  <c r="B39" i="253"/>
  <c r="C36" i="243"/>
  <c r="I36" i="243"/>
  <c r="C37" i="253" s="1"/>
  <c r="G36" i="243"/>
  <c r="E36" i="243"/>
  <c r="M36" i="243"/>
  <c r="G37" i="253" s="1"/>
  <c r="L36" i="243"/>
  <c r="F37" i="253" s="1"/>
  <c r="J36" i="243"/>
  <c r="H36" i="243"/>
  <c r="F36" i="243"/>
  <c r="D36" i="243"/>
  <c r="K36" i="243"/>
  <c r="E37" i="253" s="1"/>
  <c r="N35" i="243"/>
  <c r="O35" i="243" s="1"/>
  <c r="D36" i="253"/>
  <c r="W37" i="243"/>
  <c r="S37" i="243" s="1"/>
  <c r="B36" i="264"/>
  <c r="D36" i="264" s="1"/>
  <c r="B36" i="244"/>
  <c r="T36" i="243"/>
  <c r="F36" i="244" s="1"/>
  <c r="A38" i="253"/>
  <c r="G39" i="251"/>
  <c r="A37" i="243"/>
  <c r="H41" i="251" l="1"/>
  <c r="B39" i="243"/>
  <c r="B40" i="253"/>
  <c r="A38" i="243"/>
  <c r="A39" i="253"/>
  <c r="G40" i="251"/>
  <c r="C37" i="243"/>
  <c r="E37" i="243"/>
  <c r="L37" i="243"/>
  <c r="F38" i="253" s="1"/>
  <c r="H37" i="243"/>
  <c r="G37" i="243"/>
  <c r="M37" i="243"/>
  <c r="G38" i="253" s="1"/>
  <c r="I37" i="243"/>
  <c r="C38" i="253" s="1"/>
  <c r="F37" i="243"/>
  <c r="K37" i="243"/>
  <c r="E38" i="253" s="1"/>
  <c r="J37" i="243"/>
  <c r="D37" i="243"/>
  <c r="D37" i="253"/>
  <c r="N36" i="243"/>
  <c r="O36" i="243" s="1"/>
  <c r="W38" i="243"/>
  <c r="S38" i="243" s="1"/>
  <c r="B37" i="264"/>
  <c r="D37" i="264" s="1"/>
  <c r="T37" i="243"/>
  <c r="F37" i="244" s="1"/>
  <c r="B37" i="244"/>
  <c r="H42" i="251" l="1"/>
  <c r="B40" i="243"/>
  <c r="B41" i="253"/>
  <c r="T38" i="243"/>
  <c r="F38" i="244" s="1"/>
  <c r="B38" i="244"/>
  <c r="B38" i="264"/>
  <c r="D38" i="264" s="1"/>
  <c r="A39" i="243"/>
  <c r="G41" i="251"/>
  <c r="A40" i="253"/>
  <c r="D38" i="253"/>
  <c r="N37" i="243"/>
  <c r="O37" i="243" s="1"/>
  <c r="W39" i="243"/>
  <c r="S39" i="243" s="1"/>
  <c r="K38" i="243"/>
  <c r="E39" i="253" s="1"/>
  <c r="M38" i="243"/>
  <c r="G39" i="253" s="1"/>
  <c r="H38" i="243"/>
  <c r="G38" i="243"/>
  <c r="F38" i="243"/>
  <c r="J38" i="243"/>
  <c r="E38" i="243"/>
  <c r="C38" i="243"/>
  <c r="D38" i="243"/>
  <c r="L38" i="243"/>
  <c r="F39" i="253" s="1"/>
  <c r="I38" i="243"/>
  <c r="C39" i="253" s="1"/>
  <c r="H43" i="251" l="1"/>
  <c r="B41" i="243"/>
  <c r="B42" i="253"/>
  <c r="N38" i="243"/>
  <c r="O38" i="243" s="1"/>
  <c r="D39" i="253"/>
  <c r="W40" i="243"/>
  <c r="S40" i="243" s="1"/>
  <c r="B39" i="264"/>
  <c r="D39" i="264" s="1"/>
  <c r="T39" i="243"/>
  <c r="F39" i="244" s="1"/>
  <c r="B39" i="244"/>
  <c r="F39" i="243"/>
  <c r="E39" i="243"/>
  <c r="L39" i="243"/>
  <c r="F40" i="253" s="1"/>
  <c r="J39" i="243"/>
  <c r="C39" i="243"/>
  <c r="I39" i="243"/>
  <c r="C40" i="253" s="1"/>
  <c r="G39" i="243"/>
  <c r="M39" i="243"/>
  <c r="G40" i="253" s="1"/>
  <c r="D39" i="243"/>
  <c r="K39" i="243"/>
  <c r="E40" i="253" s="1"/>
  <c r="H39" i="243"/>
  <c r="A41" i="253"/>
  <c r="A40" i="243"/>
  <c r="G42" i="251"/>
  <c r="B42" i="243" l="1"/>
  <c r="H44" i="251"/>
  <c r="B43" i="253"/>
  <c r="A42" i="253"/>
  <c r="A41" i="243"/>
  <c r="G43" i="251"/>
  <c r="T40" i="243"/>
  <c r="F40" i="244" s="1"/>
  <c r="B40" i="244"/>
  <c r="B40" i="264"/>
  <c r="D40" i="264" s="1"/>
  <c r="F40" i="243"/>
  <c r="H40" i="243"/>
  <c r="L40" i="243"/>
  <c r="F41" i="253" s="1"/>
  <c r="J40" i="243"/>
  <c r="E40" i="243"/>
  <c r="C40" i="243"/>
  <c r="M40" i="243"/>
  <c r="G41" i="253" s="1"/>
  <c r="D40" i="243"/>
  <c r="G40" i="243"/>
  <c r="K40" i="243"/>
  <c r="E41" i="253" s="1"/>
  <c r="I40" i="243"/>
  <c r="C41" i="253" s="1"/>
  <c r="N39" i="243"/>
  <c r="O39" i="243" s="1"/>
  <c r="D40" i="253"/>
  <c r="W41" i="243"/>
  <c r="S41" i="243" s="1"/>
  <c r="H45" i="251" l="1"/>
  <c r="B43" i="243"/>
  <c r="B44" i="253"/>
  <c r="A43" i="253"/>
  <c r="A42" i="243"/>
  <c r="G44" i="251"/>
  <c r="B41" i="264"/>
  <c r="D41" i="264" s="1"/>
  <c r="T41" i="243"/>
  <c r="F41" i="244" s="1"/>
  <c r="B41" i="244"/>
  <c r="M41" i="243"/>
  <c r="G42" i="253" s="1"/>
  <c r="L41" i="243"/>
  <c r="F42" i="253" s="1"/>
  <c r="D41" i="243"/>
  <c r="K41" i="243"/>
  <c r="E42" i="253" s="1"/>
  <c r="I41" i="243"/>
  <c r="C42" i="253" s="1"/>
  <c r="H41" i="243"/>
  <c r="C41" i="243"/>
  <c r="G41" i="243"/>
  <c r="F41" i="243"/>
  <c r="E41" i="243"/>
  <c r="J41" i="243"/>
  <c r="D41" i="253"/>
  <c r="N40" i="243"/>
  <c r="O40" i="243" s="1"/>
  <c r="W42" i="243"/>
  <c r="S42" i="243" s="1"/>
  <c r="B45" i="253" l="1"/>
  <c r="H46" i="251"/>
  <c r="B44" i="243"/>
  <c r="D42" i="253"/>
  <c r="N41" i="243"/>
  <c r="O41" i="243" s="1"/>
  <c r="W43" i="243"/>
  <c r="S43" i="243" s="1"/>
  <c r="B42" i="264"/>
  <c r="D42" i="264" s="1"/>
  <c r="B42" i="244"/>
  <c r="T42" i="243"/>
  <c r="F42" i="244" s="1"/>
  <c r="A43" i="243"/>
  <c r="G45" i="251"/>
  <c r="A44" i="253"/>
  <c r="J42" i="243"/>
  <c r="H42" i="243"/>
  <c r="I42" i="243"/>
  <c r="C43" i="253" s="1"/>
  <c r="D42" i="243"/>
  <c r="K42" i="243"/>
  <c r="E43" i="253" s="1"/>
  <c r="C42" i="243"/>
  <c r="F42" i="243"/>
  <c r="L42" i="243"/>
  <c r="F43" i="253" s="1"/>
  <c r="G42" i="243"/>
  <c r="E42" i="243"/>
  <c r="M42" i="243"/>
  <c r="G43" i="253" s="1"/>
  <c r="H47" i="251" l="1"/>
  <c r="B45" i="243"/>
  <c r="B46" i="253"/>
  <c r="F43" i="243"/>
  <c r="I43" i="243"/>
  <c r="C44" i="253" s="1"/>
  <c r="D43" i="243"/>
  <c r="M43" i="243"/>
  <c r="G44" i="253" s="1"/>
  <c r="J43" i="243"/>
  <c r="E43" i="243"/>
  <c r="K43" i="243"/>
  <c r="E44" i="253" s="1"/>
  <c r="L43" i="243"/>
  <c r="F44" i="253" s="1"/>
  <c r="H43" i="243"/>
  <c r="C43" i="243"/>
  <c r="G43" i="243"/>
  <c r="B43" i="264"/>
  <c r="D43" i="264" s="1"/>
  <c r="T43" i="243"/>
  <c r="F43" i="244" s="1"/>
  <c r="B43" i="244"/>
  <c r="A44" i="243"/>
  <c r="G46" i="251"/>
  <c r="A45" i="253"/>
  <c r="D43" i="253"/>
  <c r="N42" i="243"/>
  <c r="O42" i="243" s="1"/>
  <c r="W44" i="243"/>
  <c r="S44" i="243" s="1"/>
  <c r="B47" i="253" l="1"/>
  <c r="H48" i="251"/>
  <c r="B46" i="243"/>
  <c r="D44" i="253"/>
  <c r="N43" i="243"/>
  <c r="O43" i="243" s="1"/>
  <c r="W45" i="243"/>
  <c r="S45" i="243" s="1"/>
  <c r="T44" i="243"/>
  <c r="F44" i="244" s="1"/>
  <c r="B44" i="264"/>
  <c r="D44" i="264" s="1"/>
  <c r="B44" i="244"/>
  <c r="A46" i="253"/>
  <c r="G47" i="251"/>
  <c r="A45" i="243"/>
  <c r="F44" i="243"/>
  <c r="C44" i="243"/>
  <c r="I44" i="243"/>
  <c r="C45" i="253" s="1"/>
  <c r="J44" i="243"/>
  <c r="D44" i="243"/>
  <c r="K44" i="243"/>
  <c r="E45" i="253" s="1"/>
  <c r="E44" i="243"/>
  <c r="L44" i="243"/>
  <c r="F45" i="253" s="1"/>
  <c r="M44" i="243"/>
  <c r="G45" i="253" s="1"/>
  <c r="G44" i="243"/>
  <c r="H44" i="243"/>
  <c r="B47" i="243" l="1"/>
  <c r="B48" i="253"/>
  <c r="H49" i="251"/>
  <c r="T45" i="243"/>
  <c r="F45" i="244" s="1"/>
  <c r="B45" i="264"/>
  <c r="D45" i="264" s="1"/>
  <c r="B45" i="244"/>
  <c r="N44" i="243"/>
  <c r="O44" i="243" s="1"/>
  <c r="D45" i="253"/>
  <c r="W46" i="243"/>
  <c r="S46" i="243" s="1"/>
  <c r="A46" i="243"/>
  <c r="G48" i="251"/>
  <c r="A47" i="253"/>
  <c r="J45" i="243"/>
  <c r="E45" i="243"/>
  <c r="K45" i="243"/>
  <c r="E46" i="253" s="1"/>
  <c r="M45" i="243"/>
  <c r="G46" i="253" s="1"/>
  <c r="I45" i="243"/>
  <c r="C46" i="253" s="1"/>
  <c r="H45" i="243"/>
  <c r="L45" i="243"/>
  <c r="F46" i="253" s="1"/>
  <c r="F45" i="243"/>
  <c r="G45" i="243"/>
  <c r="C45" i="243"/>
  <c r="D45" i="243"/>
  <c r="B48" i="243" l="1"/>
  <c r="B49" i="253"/>
  <c r="H50" i="251"/>
  <c r="A47" i="243"/>
  <c r="A48" i="253"/>
  <c r="G49" i="251"/>
  <c r="M46" i="243"/>
  <c r="G47" i="253" s="1"/>
  <c r="G46" i="243"/>
  <c r="H46" i="243"/>
  <c r="L46" i="243"/>
  <c r="F47" i="253" s="1"/>
  <c r="D46" i="243"/>
  <c r="I46" i="243"/>
  <c r="C47" i="253" s="1"/>
  <c r="E46" i="243"/>
  <c r="F46" i="243"/>
  <c r="K46" i="243"/>
  <c r="E47" i="253" s="1"/>
  <c r="J46" i="243"/>
  <c r="C46" i="243"/>
  <c r="N45" i="243"/>
  <c r="O45" i="243" s="1"/>
  <c r="D46" i="253"/>
  <c r="W47" i="243"/>
  <c r="S47" i="243" s="1"/>
  <c r="T46" i="243"/>
  <c r="F46" i="244" s="1"/>
  <c r="B46" i="264"/>
  <c r="D46" i="264" s="1"/>
  <c r="B46" i="244"/>
  <c r="B50" i="253" l="1"/>
  <c r="B49" i="243"/>
  <c r="H51" i="251"/>
  <c r="A49" i="253"/>
  <c r="A48" i="243"/>
  <c r="G50" i="251"/>
  <c r="T47" i="243"/>
  <c r="F47" i="244" s="1"/>
  <c r="B47" i="264"/>
  <c r="D47" i="264" s="1"/>
  <c r="B47" i="244"/>
  <c r="D47" i="253"/>
  <c r="N46" i="243"/>
  <c r="O46" i="243" s="1"/>
  <c r="W48" i="243"/>
  <c r="S48" i="243" s="1"/>
  <c r="J47" i="243"/>
  <c r="G47" i="243"/>
  <c r="H47" i="243"/>
  <c r="K47" i="243"/>
  <c r="E48" i="253" s="1"/>
  <c r="M47" i="243"/>
  <c r="G48" i="253" s="1"/>
  <c r="C47" i="243"/>
  <c r="I47" i="243"/>
  <c r="C48" i="253" s="1"/>
  <c r="L47" i="243"/>
  <c r="F48" i="253" s="1"/>
  <c r="F47" i="243"/>
  <c r="D47" i="243"/>
  <c r="E47" i="243"/>
  <c r="B50" i="243" l="1"/>
  <c r="H52" i="251"/>
  <c r="B51" i="253"/>
  <c r="G51" i="251"/>
  <c r="A49" i="243"/>
  <c r="A50" i="253"/>
  <c r="B48" i="264"/>
  <c r="D48" i="264" s="1"/>
  <c r="B48" i="244"/>
  <c r="T48" i="243"/>
  <c r="F48" i="244" s="1"/>
  <c r="K48" i="243"/>
  <c r="E49" i="253" s="1"/>
  <c r="D48" i="243"/>
  <c r="F48" i="243"/>
  <c r="J48" i="243"/>
  <c r="E48" i="243"/>
  <c r="L48" i="243"/>
  <c r="F49" i="253" s="1"/>
  <c r="M48" i="243"/>
  <c r="G49" i="253" s="1"/>
  <c r="I48" i="243"/>
  <c r="C49" i="253" s="1"/>
  <c r="C48" i="243"/>
  <c r="H48" i="243"/>
  <c r="G48" i="243"/>
  <c r="N47" i="243"/>
  <c r="O47" i="243" s="1"/>
  <c r="D48" i="253"/>
  <c r="W49" i="243"/>
  <c r="S49" i="243" s="1"/>
  <c r="H53" i="251" l="1"/>
  <c r="B52" i="253"/>
  <c r="B51" i="243"/>
  <c r="N48" i="243"/>
  <c r="O48" i="243" s="1"/>
  <c r="D49" i="253"/>
  <c r="W50" i="243"/>
  <c r="S50" i="243" s="1"/>
  <c r="T49" i="243"/>
  <c r="F49" i="244" s="1"/>
  <c r="B49" i="264"/>
  <c r="D49" i="264" s="1"/>
  <c r="B49" i="244"/>
  <c r="K49" i="243"/>
  <c r="E50" i="253" s="1"/>
  <c r="J49" i="243"/>
  <c r="C49" i="243"/>
  <c r="G49" i="243"/>
  <c r="H49" i="243"/>
  <c r="L49" i="243"/>
  <c r="F50" i="253" s="1"/>
  <c r="F49" i="243"/>
  <c r="M49" i="243"/>
  <c r="G50" i="253" s="1"/>
  <c r="D49" i="243"/>
  <c r="I49" i="243"/>
  <c r="C50" i="253" s="1"/>
  <c r="E49" i="243"/>
  <c r="G52" i="251"/>
  <c r="A50" i="243"/>
  <c r="A51" i="253"/>
  <c r="B53" i="253" l="1"/>
  <c r="B52" i="243"/>
  <c r="A52" i="253"/>
  <c r="A51" i="243"/>
  <c r="G53" i="251"/>
  <c r="N49" i="243"/>
  <c r="O49" i="243" s="1"/>
  <c r="D50" i="253"/>
  <c r="W51" i="243"/>
  <c r="S51" i="243" s="1"/>
  <c r="L50" i="243"/>
  <c r="F51" i="253" s="1"/>
  <c r="E50" i="243"/>
  <c r="D50" i="243"/>
  <c r="M50" i="243"/>
  <c r="G51" i="253" s="1"/>
  <c r="K50" i="243"/>
  <c r="E51" i="253" s="1"/>
  <c r="F50" i="243"/>
  <c r="H50" i="243"/>
  <c r="C50" i="243"/>
  <c r="J50" i="243"/>
  <c r="I50" i="243"/>
  <c r="C51" i="253" s="1"/>
  <c r="G50" i="243"/>
  <c r="B50" i="244"/>
  <c r="T50" i="243"/>
  <c r="F50" i="244" s="1"/>
  <c r="B50" i="264"/>
  <c r="D50" i="264" s="1"/>
  <c r="C5" i="243" l="1"/>
  <c r="C6" i="243"/>
  <c r="C13" i="243"/>
  <c r="C16" i="243"/>
  <c r="C21" i="243"/>
  <c r="C25" i="243"/>
  <c r="C30" i="243"/>
  <c r="C9" i="243"/>
  <c r="C10" i="243"/>
  <c r="C15" i="243"/>
  <c r="C20" i="243"/>
  <c r="C23" i="243"/>
  <c r="C27" i="243"/>
  <c r="C29" i="243"/>
  <c r="C3" i="243"/>
  <c r="C7" i="243"/>
  <c r="C11" i="243"/>
  <c r="C14" i="243"/>
  <c r="C19" i="243"/>
  <c r="C22" i="243"/>
  <c r="C28" i="243"/>
  <c r="C4" i="243"/>
  <c r="C8" i="243"/>
  <c r="C12" i="243"/>
  <c r="C17" i="243"/>
  <c r="C18" i="243"/>
  <c r="C24" i="243"/>
  <c r="C26" i="243"/>
  <c r="N50" i="243"/>
  <c r="O50" i="243" s="1"/>
  <c r="D51" i="253"/>
  <c r="W52" i="243"/>
  <c r="S52" i="243" s="1"/>
  <c r="A52" i="243"/>
  <c r="A53" i="253"/>
  <c r="K51" i="243"/>
  <c r="E52" i="253" s="1"/>
  <c r="F51" i="243"/>
  <c r="H51" i="243"/>
  <c r="G51" i="243"/>
  <c r="C51" i="243"/>
  <c r="I51" i="243"/>
  <c r="C52" i="253" s="1"/>
  <c r="J51" i="243"/>
  <c r="E51" i="243"/>
  <c r="D51" i="243"/>
  <c r="M51" i="243"/>
  <c r="G52" i="253" s="1"/>
  <c r="L51" i="243"/>
  <c r="F52" i="253" s="1"/>
  <c r="B51" i="264"/>
  <c r="D51" i="264" s="1"/>
  <c r="T51" i="243"/>
  <c r="F51" i="244" s="1"/>
  <c r="B51" i="244"/>
  <c r="E26" i="243" l="1"/>
  <c r="D26" i="243"/>
  <c r="D12" i="243"/>
  <c r="E12" i="243"/>
  <c r="E22" i="243"/>
  <c r="D22" i="243"/>
  <c r="D7" i="243"/>
  <c r="E7" i="243"/>
  <c r="E23" i="243"/>
  <c r="D23" i="243"/>
  <c r="D9" i="243"/>
  <c r="E9" i="243"/>
  <c r="D16" i="243"/>
  <c r="E16" i="243"/>
  <c r="E24" i="243"/>
  <c r="D24" i="243"/>
  <c r="D8" i="243"/>
  <c r="E8" i="243"/>
  <c r="E19" i="243"/>
  <c r="D19" i="243"/>
  <c r="D3" i="243"/>
  <c r="E3" i="243"/>
  <c r="D20" i="243"/>
  <c r="E20" i="243"/>
  <c r="E30" i="243"/>
  <c r="D30" i="243"/>
  <c r="E13" i="243"/>
  <c r="D13" i="243"/>
  <c r="E18" i="243"/>
  <c r="D18" i="243"/>
  <c r="D4" i="243"/>
  <c r="E4" i="243"/>
  <c r="D14" i="243"/>
  <c r="E14" i="243"/>
  <c r="E29" i="243"/>
  <c r="D29" i="243"/>
  <c r="E15" i="243"/>
  <c r="D15" i="243"/>
  <c r="E25" i="243"/>
  <c r="D25" i="243"/>
  <c r="D6" i="243"/>
  <c r="E6" i="243"/>
  <c r="D17" i="243"/>
  <c r="E17" i="243"/>
  <c r="D28" i="243"/>
  <c r="E28" i="243"/>
  <c r="D11" i="243"/>
  <c r="E11" i="243"/>
  <c r="D27" i="243"/>
  <c r="E27" i="243"/>
  <c r="D10" i="243"/>
  <c r="E10" i="243"/>
  <c r="D21" i="243"/>
  <c r="E21" i="243"/>
  <c r="E5" i="243"/>
  <c r="D5" i="243"/>
  <c r="B52" i="244"/>
  <c r="B52" i="264"/>
  <c r="D52" i="264" s="1"/>
  <c r="T52" i="243"/>
  <c r="F52" i="244" s="1"/>
  <c r="N51" i="243"/>
  <c r="O51" i="243" s="1"/>
  <c r="D52" i="253"/>
  <c r="E52" i="243"/>
  <c r="D52" i="243"/>
  <c r="I52" i="243"/>
  <c r="C53" i="253" s="1"/>
  <c r="F52" i="243"/>
  <c r="C52" i="243"/>
  <c r="L52" i="243"/>
  <c r="F53" i="253" s="1"/>
  <c r="G52" i="243"/>
  <c r="K52" i="243"/>
  <c r="E53" i="253" s="1"/>
  <c r="M52" i="243"/>
  <c r="G53" i="253" s="1"/>
  <c r="J52" i="243"/>
  <c r="H52" i="243"/>
  <c r="F21" i="243" l="1"/>
  <c r="G21" i="243" s="1"/>
  <c r="J21" i="243" s="1"/>
  <c r="D22" i="253" s="1"/>
  <c r="O24" i="253" s="1"/>
  <c r="F27" i="243"/>
  <c r="G27" i="243" s="1"/>
  <c r="M27" i="243" s="1"/>
  <c r="G28" i="253" s="1"/>
  <c r="F28" i="243"/>
  <c r="G28" i="243" s="1"/>
  <c r="J28" i="243" s="1"/>
  <c r="F6" i="243"/>
  <c r="G6" i="243" s="1"/>
  <c r="M6" i="243" s="1"/>
  <c r="G7" i="253" s="1"/>
  <c r="F14" i="243"/>
  <c r="G14" i="243" s="1"/>
  <c r="M14" i="243" s="1"/>
  <c r="G15" i="253" s="1"/>
  <c r="F3" i="243"/>
  <c r="G3" i="243" s="1"/>
  <c r="J3" i="243" s="1"/>
  <c r="D4" i="253" s="1"/>
  <c r="O4" i="253" s="1"/>
  <c r="F8" i="243"/>
  <c r="G8" i="243" s="1"/>
  <c r="M8" i="243" s="1"/>
  <c r="G9" i="253" s="1"/>
  <c r="F16" i="243"/>
  <c r="G16" i="243" s="1"/>
  <c r="J16" i="243" s="1"/>
  <c r="D17" i="253" s="1"/>
  <c r="O19" i="253" s="1"/>
  <c r="F10" i="243"/>
  <c r="G10" i="243" s="1"/>
  <c r="J10" i="243" s="1"/>
  <c r="N10" i="243" s="1"/>
  <c r="O10" i="243" s="1"/>
  <c r="F11" i="243"/>
  <c r="G11" i="243" s="1"/>
  <c r="J11" i="243" s="1"/>
  <c r="N11" i="243" s="1"/>
  <c r="O11" i="243" s="1"/>
  <c r="F17" i="243"/>
  <c r="G17" i="243" s="1"/>
  <c r="M17" i="243" s="1"/>
  <c r="G18" i="253" s="1"/>
  <c r="F4" i="243"/>
  <c r="G4" i="243" s="1"/>
  <c r="F20" i="243"/>
  <c r="G20" i="243" s="1"/>
  <c r="M20" i="243" s="1"/>
  <c r="G21" i="253" s="1"/>
  <c r="F9" i="243"/>
  <c r="G9" i="243" s="1"/>
  <c r="M9" i="243" s="1"/>
  <c r="G10" i="253" s="1"/>
  <c r="F7" i="243"/>
  <c r="G7" i="243" s="1"/>
  <c r="J7" i="243" s="1"/>
  <c r="D8" i="253" s="1"/>
  <c r="O8" i="253" s="1"/>
  <c r="O9" i="253" s="1"/>
  <c r="O10" i="253" s="1"/>
  <c r="F12" i="243"/>
  <c r="G12" i="243" s="1"/>
  <c r="M12" i="243" s="1"/>
  <c r="G13" i="253" s="1"/>
  <c r="F5" i="243"/>
  <c r="G5" i="243" s="1"/>
  <c r="F25" i="243"/>
  <c r="G25" i="243" s="1"/>
  <c r="F29" i="243"/>
  <c r="G29" i="243" s="1"/>
  <c r="F13" i="243"/>
  <c r="G13" i="243" s="1"/>
  <c r="F19" i="243"/>
  <c r="G19" i="243" s="1"/>
  <c r="F24" i="243"/>
  <c r="G24" i="243" s="1"/>
  <c r="F15" i="243"/>
  <c r="G15" i="243" s="1"/>
  <c r="F18" i="243"/>
  <c r="G18" i="243" s="1"/>
  <c r="F30" i="243"/>
  <c r="G30" i="243" s="1"/>
  <c r="F23" i="243"/>
  <c r="G23" i="243" s="1"/>
  <c r="F22" i="243"/>
  <c r="G22" i="243" s="1"/>
  <c r="F26" i="243"/>
  <c r="G26" i="243" s="1"/>
  <c r="D53" i="253"/>
  <c r="N52" i="243"/>
  <c r="O52" i="243" s="1"/>
  <c r="H3" i="243" l="1"/>
  <c r="L3" i="243" s="1"/>
  <c r="F4" i="253" s="1"/>
  <c r="P4" i="253" s="1"/>
  <c r="Q4" i="253" s="1"/>
  <c r="R4" i="253" s="1"/>
  <c r="J20" i="243"/>
  <c r="D21" i="253" s="1"/>
  <c r="O23" i="253" s="1"/>
  <c r="W3" i="243"/>
  <c r="X3" i="243" s="1"/>
  <c r="S3" i="243" s="1"/>
  <c r="J27" i="243"/>
  <c r="N27" i="243" s="1"/>
  <c r="O27" i="243" s="1"/>
  <c r="N21" i="243"/>
  <c r="O21" i="243" s="1"/>
  <c r="J14" i="243"/>
  <c r="W16" i="243" s="1"/>
  <c r="X16" i="243" s="1"/>
  <c r="S16" i="243" s="1"/>
  <c r="B16" i="244" s="1"/>
  <c r="M10" i="243"/>
  <c r="G11" i="253" s="1"/>
  <c r="W23" i="243"/>
  <c r="X23" i="243" s="1"/>
  <c r="S23" i="243" s="1"/>
  <c r="M21" i="243"/>
  <c r="G22" i="253" s="1"/>
  <c r="N3" i="243"/>
  <c r="O3" i="243" s="1"/>
  <c r="J8" i="243"/>
  <c r="D9" i="253" s="1"/>
  <c r="O11" i="253" s="1"/>
  <c r="M16" i="243"/>
  <c r="G17" i="253" s="1"/>
  <c r="W18" i="243"/>
  <c r="X18" i="243" s="1"/>
  <c r="S18" i="243" s="1"/>
  <c r="H28" i="243"/>
  <c r="I28" i="243" s="1"/>
  <c r="C29" i="253" s="1"/>
  <c r="N31" i="253" s="1"/>
  <c r="H4" i="243"/>
  <c r="L4" i="243" s="1"/>
  <c r="F5" i="253" s="1"/>
  <c r="P5" i="253" s="1"/>
  <c r="H27" i="243"/>
  <c r="L27" i="243" s="1"/>
  <c r="F28" i="253" s="1"/>
  <c r="P30" i="253" s="1"/>
  <c r="M28" i="243"/>
  <c r="G29" i="253" s="1"/>
  <c r="M3" i="243"/>
  <c r="G4" i="253" s="1"/>
  <c r="J6" i="243"/>
  <c r="D7" i="253" s="1"/>
  <c r="O7" i="253" s="1"/>
  <c r="H16" i="243"/>
  <c r="L16" i="243" s="1"/>
  <c r="F17" i="253" s="1"/>
  <c r="P19" i="253" s="1"/>
  <c r="N16" i="243"/>
  <c r="O16" i="243" s="1"/>
  <c r="H21" i="243"/>
  <c r="L21" i="243" s="1"/>
  <c r="F22" i="253" s="1"/>
  <c r="P24" i="253" s="1"/>
  <c r="W7" i="243"/>
  <c r="W8" i="243" s="1"/>
  <c r="W9" i="243" s="1"/>
  <c r="J17" i="243"/>
  <c r="N17" i="243" s="1"/>
  <c r="O17" i="243" s="1"/>
  <c r="J12" i="243"/>
  <c r="N12" i="243" s="1"/>
  <c r="O12" i="243" s="1"/>
  <c r="H12" i="243"/>
  <c r="M4" i="243"/>
  <c r="G5" i="253" s="1"/>
  <c r="J4" i="243"/>
  <c r="W4" i="243" s="1"/>
  <c r="X4" i="243" s="1"/>
  <c r="S4" i="243" s="1"/>
  <c r="T4" i="243" s="1"/>
  <c r="F4" i="244" s="1"/>
  <c r="H11" i="243"/>
  <c r="L11" i="243" s="1"/>
  <c r="F12" i="253" s="1"/>
  <c r="P14" i="253" s="1"/>
  <c r="J9" i="243"/>
  <c r="N9" i="243" s="1"/>
  <c r="O9" i="243" s="1"/>
  <c r="N7" i="243"/>
  <c r="O7" i="243" s="1"/>
  <c r="M7" i="243"/>
  <c r="G8" i="253" s="1"/>
  <c r="M11" i="243"/>
  <c r="G12" i="253" s="1"/>
  <c r="H17" i="243"/>
  <c r="I17" i="243" s="1"/>
  <c r="C18" i="253" s="1"/>
  <c r="N20" i="253" s="1"/>
  <c r="H9" i="243"/>
  <c r="H8" i="243"/>
  <c r="L8" i="243" s="1"/>
  <c r="F9" i="253" s="1"/>
  <c r="P11" i="253" s="1"/>
  <c r="H7" i="243"/>
  <c r="H10" i="243"/>
  <c r="D12" i="253"/>
  <c r="O14" i="253" s="1"/>
  <c r="D11" i="253"/>
  <c r="O13" i="253" s="1"/>
  <c r="W13" i="243"/>
  <c r="X13" i="243" s="1"/>
  <c r="S13" i="243" s="1"/>
  <c r="W12" i="243"/>
  <c r="X12" i="243" s="1"/>
  <c r="S12" i="243" s="1"/>
  <c r="H23" i="243"/>
  <c r="J23" i="243"/>
  <c r="M23" i="243"/>
  <c r="G24" i="253" s="1"/>
  <c r="H30" i="243"/>
  <c r="M29" i="243"/>
  <c r="G30" i="253" s="1"/>
  <c r="J29" i="243"/>
  <c r="H29" i="243"/>
  <c r="M30" i="243"/>
  <c r="G31" i="253" s="1"/>
  <c r="J30" i="243"/>
  <c r="D29" i="253"/>
  <c r="O31" i="253" s="1"/>
  <c r="W30" i="243"/>
  <c r="X30" i="243" s="1"/>
  <c r="S30" i="243" s="1"/>
  <c r="B30" i="244" s="1"/>
  <c r="N28" i="243"/>
  <c r="O28" i="243" s="1"/>
  <c r="M24" i="243"/>
  <c r="G25" i="253" s="1"/>
  <c r="J24" i="243"/>
  <c r="H24" i="243"/>
  <c r="J25" i="243"/>
  <c r="M25" i="243"/>
  <c r="G26" i="253" s="1"/>
  <c r="H25" i="243"/>
  <c r="M26" i="243"/>
  <c r="G27" i="253" s="1"/>
  <c r="J26" i="243"/>
  <c r="H26" i="243"/>
  <c r="M18" i="243"/>
  <c r="G19" i="253" s="1"/>
  <c r="H18" i="243"/>
  <c r="J18" i="243"/>
  <c r="M19" i="243"/>
  <c r="G20" i="253" s="1"/>
  <c r="J19" i="243"/>
  <c r="H19" i="243"/>
  <c r="J5" i="243"/>
  <c r="M5" i="243"/>
  <c r="G6" i="253" s="1"/>
  <c r="H5" i="243"/>
  <c r="M22" i="243"/>
  <c r="G23" i="253" s="1"/>
  <c r="J22" i="243"/>
  <c r="H22" i="243"/>
  <c r="H15" i="243"/>
  <c r="J15" i="243"/>
  <c r="M15" i="243"/>
  <c r="G16" i="253" s="1"/>
  <c r="H14" i="243"/>
  <c r="J13" i="243"/>
  <c r="M13" i="243"/>
  <c r="G14" i="253" s="1"/>
  <c r="H13" i="243"/>
  <c r="H6" i="243"/>
  <c r="H20" i="243"/>
  <c r="W22" i="243" l="1"/>
  <c r="X22" i="243" s="1"/>
  <c r="S22" i="243" s="1"/>
  <c r="B22" i="264" s="1"/>
  <c r="D22" i="264" s="1"/>
  <c r="Q5" i="253"/>
  <c r="R5" i="253" s="1"/>
  <c r="I3" i="243"/>
  <c r="C4" i="253" s="1"/>
  <c r="N4" i="253" s="1"/>
  <c r="N20" i="243"/>
  <c r="O20" i="243" s="1"/>
  <c r="W29" i="243"/>
  <c r="X29" i="243" s="1"/>
  <c r="S29" i="243" s="1"/>
  <c r="T29" i="243" s="1"/>
  <c r="F29" i="244" s="1"/>
  <c r="D15" i="253"/>
  <c r="O17" i="253" s="1"/>
  <c r="D28" i="253"/>
  <c r="O30" i="253" s="1"/>
  <c r="N14" i="243"/>
  <c r="O14" i="243" s="1"/>
  <c r="N6" i="243"/>
  <c r="O6" i="243" s="1"/>
  <c r="W19" i="243"/>
  <c r="X19" i="243" s="1"/>
  <c r="S19" i="243" s="1"/>
  <c r="B19" i="264" s="1"/>
  <c r="D19" i="264" s="1"/>
  <c r="N8" i="243"/>
  <c r="O8" i="243" s="1"/>
  <c r="W10" i="243"/>
  <c r="X10" i="243" s="1"/>
  <c r="S10" i="243" s="1"/>
  <c r="B10" i="244" s="1"/>
  <c r="L28" i="243"/>
  <c r="F29" i="253" s="1"/>
  <c r="P31" i="253" s="1"/>
  <c r="I27" i="243"/>
  <c r="C28" i="253" s="1"/>
  <c r="N30" i="253" s="1"/>
  <c r="X8" i="243"/>
  <c r="S8" i="243" s="1"/>
  <c r="B8" i="264" s="1"/>
  <c r="D8" i="264" s="1"/>
  <c r="W6" i="243"/>
  <c r="X6" i="243" s="1"/>
  <c r="S6" i="243" s="1"/>
  <c r="B6" i="244" s="1"/>
  <c r="I4" i="243"/>
  <c r="C5" i="253" s="1"/>
  <c r="N5" i="253" s="1"/>
  <c r="I16" i="243"/>
  <c r="C17" i="253" s="1"/>
  <c r="N19" i="253" s="1"/>
  <c r="I21" i="243"/>
  <c r="C22" i="253" s="1"/>
  <c r="N24" i="253" s="1"/>
  <c r="D13" i="253"/>
  <c r="O15" i="253" s="1"/>
  <c r="X7" i="243"/>
  <c r="S7" i="243" s="1"/>
  <c r="T7" i="243" s="1"/>
  <c r="F7" i="244" s="1"/>
  <c r="D5" i="253"/>
  <c r="O5" i="253" s="1"/>
  <c r="N4" i="243"/>
  <c r="O4" i="243" s="1"/>
  <c r="D10" i="253"/>
  <c r="O12" i="253" s="1"/>
  <c r="W14" i="243"/>
  <c r="X14" i="243" s="1"/>
  <c r="S14" i="243" s="1"/>
  <c r="B14" i="264" s="1"/>
  <c r="D14" i="264" s="1"/>
  <c r="D18" i="253"/>
  <c r="O20" i="253" s="1"/>
  <c r="I11" i="243"/>
  <c r="C12" i="253" s="1"/>
  <c r="N14" i="253" s="1"/>
  <c r="T30" i="243"/>
  <c r="F30" i="244" s="1"/>
  <c r="T16" i="243"/>
  <c r="F16" i="244" s="1"/>
  <c r="L17" i="243"/>
  <c r="F18" i="253" s="1"/>
  <c r="P20" i="253" s="1"/>
  <c r="I12" i="243"/>
  <c r="C13" i="253" s="1"/>
  <c r="N15" i="253" s="1"/>
  <c r="L12" i="243"/>
  <c r="F13" i="253" s="1"/>
  <c r="P15" i="253" s="1"/>
  <c r="W11" i="243"/>
  <c r="X11" i="243" s="1"/>
  <c r="S11" i="243" s="1"/>
  <c r="B11" i="264" s="1"/>
  <c r="D11" i="264" s="1"/>
  <c r="I8" i="243"/>
  <c r="C9" i="253" s="1"/>
  <c r="N11" i="253" s="1"/>
  <c r="I10" i="243"/>
  <c r="C11" i="253" s="1"/>
  <c r="N13" i="253" s="1"/>
  <c r="L10" i="243"/>
  <c r="F11" i="253" s="1"/>
  <c r="P13" i="253" s="1"/>
  <c r="L9" i="243"/>
  <c r="F10" i="253" s="1"/>
  <c r="P12" i="253" s="1"/>
  <c r="I9" i="243"/>
  <c r="C10" i="253" s="1"/>
  <c r="N12" i="253" s="1"/>
  <c r="L7" i="243"/>
  <c r="F8" i="253" s="1"/>
  <c r="P8" i="253" s="1"/>
  <c r="I7" i="243"/>
  <c r="C8" i="253" s="1"/>
  <c r="N8" i="253" s="1"/>
  <c r="B30" i="264"/>
  <c r="D30" i="264" s="1"/>
  <c r="B4" i="264"/>
  <c r="D4" i="264" s="1"/>
  <c r="B16" i="264"/>
  <c r="D16" i="264" s="1"/>
  <c r="B4" i="244"/>
  <c r="I20" i="243"/>
  <c r="C21" i="253" s="1"/>
  <c r="N23" i="253" s="1"/>
  <c r="L20" i="243"/>
  <c r="F21" i="253" s="1"/>
  <c r="P23" i="253" s="1"/>
  <c r="I6" i="243"/>
  <c r="C7" i="253" s="1"/>
  <c r="N7" i="253" s="1"/>
  <c r="L6" i="243"/>
  <c r="F7" i="253" s="1"/>
  <c r="P7" i="253" s="1"/>
  <c r="I14" i="243"/>
  <c r="C15" i="253" s="1"/>
  <c r="N17" i="253" s="1"/>
  <c r="L14" i="243"/>
  <c r="F15" i="253" s="1"/>
  <c r="P17" i="253" s="1"/>
  <c r="D23" i="253"/>
  <c r="O25" i="253" s="1"/>
  <c r="W24" i="243"/>
  <c r="X24" i="243" s="1"/>
  <c r="S24" i="243" s="1"/>
  <c r="N22" i="243"/>
  <c r="O22" i="243" s="1"/>
  <c r="I5" i="243"/>
  <c r="C6" i="253" s="1"/>
  <c r="N6" i="253" s="1"/>
  <c r="L5" i="243"/>
  <c r="F6" i="253" s="1"/>
  <c r="P6" i="253" s="1"/>
  <c r="N19" i="243"/>
  <c r="O19" i="243" s="1"/>
  <c r="W21" i="243"/>
  <c r="X21" i="243" s="1"/>
  <c r="S21" i="243" s="1"/>
  <c r="B21" i="264" s="1"/>
  <c r="D21" i="264" s="1"/>
  <c r="D20" i="253"/>
  <c r="O22" i="253" s="1"/>
  <c r="W20" i="243"/>
  <c r="D19" i="253"/>
  <c r="O21" i="253" s="1"/>
  <c r="N18" i="243"/>
  <c r="O18" i="243" s="1"/>
  <c r="D27" i="253"/>
  <c r="O29" i="253" s="1"/>
  <c r="W28" i="243"/>
  <c r="X28" i="243" s="1"/>
  <c r="S28" i="243" s="1"/>
  <c r="T28" i="243" s="1"/>
  <c r="F28" i="244" s="1"/>
  <c r="N26" i="243"/>
  <c r="O26" i="243" s="1"/>
  <c r="N25" i="243"/>
  <c r="O25" i="243" s="1"/>
  <c r="W27" i="243"/>
  <c r="X27" i="243" s="1"/>
  <c r="S27" i="243" s="1"/>
  <c r="D26" i="253"/>
  <c r="O28" i="253" s="1"/>
  <c r="I13" i="243"/>
  <c r="C14" i="253" s="1"/>
  <c r="N16" i="253" s="1"/>
  <c r="L13" i="243"/>
  <c r="F14" i="253" s="1"/>
  <c r="P16" i="253" s="1"/>
  <c r="N15" i="243"/>
  <c r="O15" i="243" s="1"/>
  <c r="D16" i="253"/>
  <c r="O18" i="253" s="1"/>
  <c r="W17" i="243"/>
  <c r="X17" i="243" s="1"/>
  <c r="S17" i="243" s="1"/>
  <c r="I18" i="243"/>
  <c r="C19" i="253" s="1"/>
  <c r="N21" i="253" s="1"/>
  <c r="L18" i="243"/>
  <c r="F19" i="253" s="1"/>
  <c r="P21" i="253" s="1"/>
  <c r="I24" i="243"/>
  <c r="C25" i="253" s="1"/>
  <c r="N27" i="253" s="1"/>
  <c r="L24" i="243"/>
  <c r="F25" i="253" s="1"/>
  <c r="P27" i="253" s="1"/>
  <c r="I30" i="243"/>
  <c r="C31" i="253" s="1"/>
  <c r="N33" i="253" s="1"/>
  <c r="L30" i="243"/>
  <c r="F31" i="253" s="1"/>
  <c r="P33" i="253" s="1"/>
  <c r="I15" i="243"/>
  <c r="C16" i="253" s="1"/>
  <c r="N18" i="253" s="1"/>
  <c r="L15" i="243"/>
  <c r="F16" i="253" s="1"/>
  <c r="P18" i="253" s="1"/>
  <c r="D6" i="253"/>
  <c r="O6" i="253" s="1"/>
  <c r="W5" i="243"/>
  <c r="X5" i="243" s="1"/>
  <c r="S5" i="243" s="1"/>
  <c r="N5" i="243"/>
  <c r="O5" i="243" s="1"/>
  <c r="L25" i="243"/>
  <c r="F26" i="253" s="1"/>
  <c r="P28" i="253" s="1"/>
  <c r="I25" i="243"/>
  <c r="C26" i="253" s="1"/>
  <c r="N28" i="253" s="1"/>
  <c r="W26" i="243"/>
  <c r="X26" i="243" s="1"/>
  <c r="S26" i="243" s="1"/>
  <c r="T26" i="243" s="1"/>
  <c r="F26" i="244" s="1"/>
  <c r="N24" i="243"/>
  <c r="O24" i="243" s="1"/>
  <c r="D25" i="253"/>
  <c r="O27" i="253" s="1"/>
  <c r="L29" i="243"/>
  <c r="F30" i="253" s="1"/>
  <c r="P32" i="253" s="1"/>
  <c r="I29" i="243"/>
  <c r="C30" i="253" s="1"/>
  <c r="N32" i="253" s="1"/>
  <c r="D24" i="253"/>
  <c r="O26" i="253" s="1"/>
  <c r="N23" i="243"/>
  <c r="O23" i="243" s="1"/>
  <c r="W25" i="243"/>
  <c r="D14" i="253"/>
  <c r="O16" i="253" s="1"/>
  <c r="N13" i="243"/>
  <c r="O13" i="243" s="1"/>
  <c r="W15" i="243"/>
  <c r="X15" i="243" s="1"/>
  <c r="S15" i="243" s="1"/>
  <c r="B15" i="264" s="1"/>
  <c r="D15" i="264" s="1"/>
  <c r="I22" i="243"/>
  <c r="C23" i="253" s="1"/>
  <c r="N25" i="253" s="1"/>
  <c r="L22" i="243"/>
  <c r="F23" i="253" s="1"/>
  <c r="P25" i="253" s="1"/>
  <c r="L19" i="243"/>
  <c r="F20" i="253" s="1"/>
  <c r="P22" i="253" s="1"/>
  <c r="I19" i="243"/>
  <c r="C20" i="253" s="1"/>
  <c r="N22" i="253" s="1"/>
  <c r="I26" i="243"/>
  <c r="C27" i="253" s="1"/>
  <c r="N29" i="253" s="1"/>
  <c r="L26" i="243"/>
  <c r="F27" i="253" s="1"/>
  <c r="P29" i="253" s="1"/>
  <c r="D31" i="253"/>
  <c r="O33" i="253" s="1"/>
  <c r="N30" i="243"/>
  <c r="O30" i="243" s="1"/>
  <c r="W32" i="243"/>
  <c r="X32" i="243" s="1"/>
  <c r="S32" i="243" s="1"/>
  <c r="W31" i="243"/>
  <c r="X31" i="243" s="1"/>
  <c r="S31" i="243" s="1"/>
  <c r="N29" i="243"/>
  <c r="O29" i="243" s="1"/>
  <c r="D30" i="253"/>
  <c r="O32" i="253" s="1"/>
  <c r="I23" i="243"/>
  <c r="C24" i="253" s="1"/>
  <c r="N26" i="253" s="1"/>
  <c r="L23" i="243"/>
  <c r="F24" i="253" s="1"/>
  <c r="P26" i="253" s="1"/>
  <c r="B12" i="264"/>
  <c r="D12" i="264" s="1"/>
  <c r="B12" i="244"/>
  <c r="T12" i="243"/>
  <c r="F12" i="244" s="1"/>
  <c r="T13" i="243"/>
  <c r="F13" i="244" s="1"/>
  <c r="B13" i="264"/>
  <c r="D13" i="264" s="1"/>
  <c r="B13" i="244"/>
  <c r="X9" i="243"/>
  <c r="S9" i="243" s="1"/>
  <c r="B18" i="264"/>
  <c r="D18" i="264" s="1"/>
  <c r="T18" i="243"/>
  <c r="F18" i="244" s="1"/>
  <c r="B18" i="244"/>
  <c r="T23" i="243"/>
  <c r="F23" i="244" s="1"/>
  <c r="B23" i="244"/>
  <c r="B23" i="264"/>
  <c r="D23" i="264" s="1"/>
  <c r="B3" i="264"/>
  <c r="D3" i="264" s="1"/>
  <c r="T3" i="243"/>
  <c r="F3" i="244" s="1"/>
  <c r="B3" i="244"/>
  <c r="T22" i="243" l="1"/>
  <c r="F22" i="244" s="1"/>
  <c r="B22" i="244"/>
  <c r="Q6" i="253"/>
  <c r="R6" i="253" s="1"/>
  <c r="B29" i="244"/>
  <c r="T8" i="243"/>
  <c r="F8" i="244" s="1"/>
  <c r="B29" i="264"/>
  <c r="D29" i="264" s="1"/>
  <c r="T19" i="243"/>
  <c r="F19" i="244" s="1"/>
  <c r="B19" i="244"/>
  <c r="T10" i="243"/>
  <c r="F10" i="244" s="1"/>
  <c r="B10" i="264"/>
  <c r="D10" i="264" s="1"/>
  <c r="B7" i="244"/>
  <c r="B6" i="264"/>
  <c r="D6" i="264" s="1"/>
  <c r="B8" i="244"/>
  <c r="T6" i="243"/>
  <c r="F6" i="244" s="1"/>
  <c r="B7" i="264"/>
  <c r="D7" i="264" s="1"/>
  <c r="B14" i="244"/>
  <c r="T14" i="243"/>
  <c r="F14" i="244" s="1"/>
  <c r="B11" i="244"/>
  <c r="T11" i="243"/>
  <c r="F11" i="244" s="1"/>
  <c r="T21" i="243"/>
  <c r="F21" i="244" s="1"/>
  <c r="B28" i="264"/>
  <c r="D28" i="264" s="1"/>
  <c r="B28" i="244"/>
  <c r="B21" i="244"/>
  <c r="B26" i="244"/>
  <c r="B15" i="244"/>
  <c r="B26" i="264"/>
  <c r="D26" i="264" s="1"/>
  <c r="B17" i="264"/>
  <c r="D17" i="264" s="1"/>
  <c r="T17" i="243"/>
  <c r="F17" i="244" s="1"/>
  <c r="B17" i="244"/>
  <c r="T24" i="243"/>
  <c r="F24" i="244" s="1"/>
  <c r="B24" i="244"/>
  <c r="B24" i="264"/>
  <c r="D24" i="264" s="1"/>
  <c r="T15" i="243"/>
  <c r="F15" i="244" s="1"/>
  <c r="X20" i="243"/>
  <c r="S20" i="243" s="1"/>
  <c r="T31" i="243"/>
  <c r="F31" i="244" s="1"/>
  <c r="B31" i="244"/>
  <c r="B31" i="264"/>
  <c r="D31" i="264" s="1"/>
  <c r="B5" i="264"/>
  <c r="D5" i="264" s="1"/>
  <c r="B5" i="244"/>
  <c r="T5" i="243"/>
  <c r="F5" i="244" s="1"/>
  <c r="B27" i="244"/>
  <c r="T27" i="243"/>
  <c r="F27" i="244" s="1"/>
  <c r="B27" i="264"/>
  <c r="D27" i="264" s="1"/>
  <c r="B32" i="244"/>
  <c r="B32" i="264"/>
  <c r="D32" i="264" s="1"/>
  <c r="T32" i="243"/>
  <c r="F32" i="244" s="1"/>
  <c r="X25" i="243"/>
  <c r="S25" i="243" s="1"/>
  <c r="B9" i="244"/>
  <c r="T9" i="243"/>
  <c r="F9" i="244" s="1"/>
  <c r="B9" i="264"/>
  <c r="D9" i="264" s="1"/>
  <c r="Q7" i="253"/>
  <c r="T25" i="243" l="1"/>
  <c r="F25" i="244" s="1"/>
  <c r="B25" i="264"/>
  <c r="D25" i="264" s="1"/>
  <c r="B25" i="244"/>
  <c r="B20" i="244"/>
  <c r="T20" i="243"/>
  <c r="F20" i="244" s="1"/>
  <c r="B20" i="264"/>
  <c r="D20" i="264" s="1"/>
  <c r="Q8" i="253"/>
  <c r="R7" i="253"/>
  <c r="R8" i="253" l="1"/>
  <c r="Q9" i="253"/>
  <c r="Q10" i="253" l="1"/>
  <c r="R9" i="253"/>
  <c r="Q11" i="253" l="1"/>
  <c r="R10" i="253"/>
  <c r="Q12" i="253" l="1"/>
  <c r="R11" i="253"/>
  <c r="Q13" i="253" l="1"/>
  <c r="R12" i="253"/>
  <c r="R13" i="253" l="1"/>
  <c r="Q14" i="253"/>
  <c r="Q15" i="253" l="1"/>
  <c r="R14" i="253"/>
  <c r="Q16" i="253" l="1"/>
  <c r="R15" i="253"/>
  <c r="R16" i="253" l="1"/>
  <c r="Q17" i="253"/>
  <c r="Q18" i="253" l="1"/>
  <c r="R17" i="253"/>
  <c r="Q19" i="253" l="1"/>
  <c r="R18" i="253"/>
  <c r="R19" i="253" l="1"/>
  <c r="Q20" i="253"/>
  <c r="Q21" i="253" l="1"/>
  <c r="R20" i="253"/>
  <c r="R21" i="253" l="1"/>
  <c r="Q22" i="253"/>
  <c r="Q23" i="253" l="1"/>
  <c r="R22" i="253"/>
  <c r="Q24" i="253" l="1"/>
  <c r="R23" i="253"/>
  <c r="Q25" i="253" l="1"/>
  <c r="R24" i="253"/>
  <c r="Q26" i="253" l="1"/>
  <c r="R25" i="253"/>
  <c r="Q27" i="253" l="1"/>
  <c r="R26" i="253"/>
  <c r="Q28" i="253" l="1"/>
  <c r="R27" i="253"/>
  <c r="R28" i="253" l="1"/>
  <c r="Q29" i="253"/>
  <c r="R29" i="253" l="1"/>
  <c r="Q30" i="253"/>
  <c r="Q31" i="253" l="1"/>
  <c r="R30" i="253"/>
  <c r="R31" i="253" l="1"/>
  <c r="Q32" i="253"/>
  <c r="Q33" i="253" l="1"/>
  <c r="R33" i="253" s="1"/>
  <c r="R32" i="253"/>
</calcChain>
</file>

<file path=xl/sharedStrings.xml><?xml version="1.0" encoding="utf-8"?>
<sst xmlns="http://schemas.openxmlformats.org/spreadsheetml/2006/main" count="228" uniqueCount="149">
  <si>
    <t>Numerator</t>
  </si>
  <si>
    <t>Denominator</t>
  </si>
  <si>
    <t xml:space="preserve"> InterpVal</t>
  </si>
  <si>
    <t xml:space="preserve">   EScum</t>
  </si>
  <si>
    <t># Pc=&gt;Sc</t>
  </si>
  <si>
    <t>AT</t>
  </si>
  <si>
    <t>SV(t)cum</t>
  </si>
  <si>
    <t>SPI(t)cum</t>
  </si>
  <si>
    <t>Comp Date</t>
  </si>
  <si>
    <t>EVcum</t>
  </si>
  <si>
    <t>PVcum</t>
  </si>
  <si>
    <t>i EVcum</t>
  </si>
  <si>
    <t>i PVcum</t>
  </si>
  <si>
    <t>PVp=0 Periods</t>
  </si>
  <si>
    <t>EV Periods</t>
  </si>
  <si>
    <t>PV Periods</t>
  </si>
  <si>
    <t>XX</t>
  </si>
  <si>
    <t>Start Date</t>
  </si>
  <si>
    <t>EVp=0 Periods</t>
  </si>
  <si>
    <t>Enter =&gt;</t>
  </si>
  <si>
    <t>Period</t>
  </si>
  <si>
    <t>Actual Periods</t>
  </si>
  <si>
    <t>Plan Dur</t>
  </si>
  <si>
    <t>Actual Dur</t>
  </si>
  <si>
    <t>Total Plan Dur</t>
  </si>
  <si>
    <t>IEAC(t)sp</t>
  </si>
  <si>
    <t>IEAC(t)</t>
  </si>
  <si>
    <t>Step 1.</t>
  </si>
  <si>
    <t>Step 2.</t>
  </si>
  <si>
    <t>Step 3.</t>
  </si>
  <si>
    <t>Step 4.</t>
  </si>
  <si>
    <t>Step 5.</t>
  </si>
  <si>
    <t>Step 6.</t>
  </si>
  <si>
    <t>Application Notes</t>
  </si>
  <si>
    <t>1)</t>
  </si>
  <si>
    <t xml:space="preserve">The "special cases" to which this spreadsheet specifically applies are the following: </t>
  </si>
  <si>
    <t>2)</t>
  </si>
  <si>
    <t xml:space="preserve">The PMB includes planned "down" periods; i.e., periods which have no planned PV. As an example, </t>
  </si>
  <si>
    <t xml:space="preserve">Management makes a decision during execution to stop project activity for a period until some condition is  </t>
  </si>
  <si>
    <t xml:space="preserve">resolved. No EV is accrued during the stop work periods. </t>
  </si>
  <si>
    <t>3)</t>
  </si>
  <si>
    <t>Step 7.</t>
  </si>
  <si>
    <t>Data Entry</t>
  </si>
  <si>
    <t xml:space="preserve">ES Calc </t>
  </si>
  <si>
    <t>Position</t>
  </si>
  <si>
    <t>PVsp</t>
  </si>
  <si>
    <t>EVsp</t>
  </si>
  <si>
    <t>Count</t>
  </si>
  <si>
    <t>iEVcum</t>
  </si>
  <si>
    <t>iPVcum</t>
  </si>
  <si>
    <t xml:space="preserve">entered as "XX." </t>
  </si>
  <si>
    <t>ES Special Case Instructions</t>
  </si>
  <si>
    <t xml:space="preserve">When entry has been completed to the iEVcum and iPVcum columns on the Data Entry sheet, two other arrangements  </t>
  </si>
  <si>
    <t>Special Indicators</t>
  </si>
  <si>
    <t>iSPI(t)cum</t>
  </si>
  <si>
    <t>iSV(t)cum</t>
  </si>
  <si>
    <t xml:space="preserve">The EScalc and EScalc Special worksheets perform all of the calculations. These worksheets feed the output sheets,   </t>
  </si>
  <si>
    <t>Special Forecast and Special Indicators. Consolidated forecast results appear on the Special Forecast sheet. The results</t>
  </si>
  <si>
    <t>The Special Indicators sheet contains the values for the time-based schedule performance index and the schedule</t>
  </si>
  <si>
    <t>are portrayed numerically and graphically. The scale on the graph and data portrayed will likely require adjusting for each</t>
  </si>
  <si>
    <t>application. To insure all data are shown properly on the graph, click the plot area. Observe the data included in the table</t>
  </si>
  <si>
    <t>area of the worksheet and move the lower blue line to include the last line of numbers.</t>
  </si>
  <si>
    <t xml:space="preserve">of the results. The graphs are provided for assurance comparison during experimentation with the calculator and the data. </t>
  </si>
  <si>
    <t>+ Down Time</t>
  </si>
  <si>
    <t>w/o Down time</t>
  </si>
  <si>
    <t>DT Count</t>
  </si>
  <si>
    <t>IEAC(t)sp2</t>
  </si>
  <si>
    <t>Month</t>
  </si>
  <si>
    <t>Bi-Week</t>
  </si>
  <si>
    <t>Week</t>
  </si>
  <si>
    <t>M</t>
  </si>
  <si>
    <t>B</t>
  </si>
  <si>
    <t>W</t>
  </si>
  <si>
    <t>Multipier</t>
  </si>
  <si>
    <t xml:space="preserve">   ESper</t>
  </si>
  <si>
    <t>SPI(t)per</t>
  </si>
  <si>
    <t>SV(t)per</t>
  </si>
  <si>
    <t>iSPI(t)per</t>
  </si>
  <si>
    <t>iSV(t)per</t>
  </si>
  <si>
    <t>variance for the down time or stop work conditions. The special indicators are prefaced with "i," to avoid confusion.</t>
  </si>
  <si>
    <t>Enter the planned PV into Data Entry sheet beneath column heading "iPVcum." Planned periods of down time are</t>
  </si>
  <si>
    <t>Enter the accrued EV into Data Entry sheet as it is recorded beneath column heading "iEVcum." For periods of stop</t>
  </si>
  <si>
    <t>work enter "XX."</t>
  </si>
  <si>
    <t xml:space="preserve">the spreadsheet could be used to examine schedule performance behavior at very low levels of the WBS. The </t>
  </si>
  <si>
    <t>In general, this spreadsheet is intended for application to small projects having very few employees. For larger projects</t>
  </si>
  <si>
    <r>
      <t>of the data will be shown on the Data Conv sheet. The EScalc and ES</t>
    </r>
    <r>
      <rPr>
        <vertAlign val="subscript"/>
        <sz val="10"/>
        <rFont val="Arial"/>
        <family val="2"/>
      </rPr>
      <t>nx</t>
    </r>
    <r>
      <rPr>
        <sz val="10"/>
        <rFont val="Arial"/>
        <family val="2"/>
      </rPr>
      <t xml:space="preserve">calc arrangements are used in the special case  </t>
    </r>
  </si>
  <si>
    <r>
      <t>ES</t>
    </r>
    <r>
      <rPr>
        <vertAlign val="subscript"/>
        <sz val="14"/>
        <rFont val="Arial"/>
        <family val="2"/>
      </rPr>
      <t>nx</t>
    </r>
    <r>
      <rPr>
        <sz val="14"/>
        <rFont val="Arial"/>
        <family val="2"/>
      </rPr>
      <t xml:space="preserve"> Calc </t>
    </r>
  </si>
  <si>
    <r>
      <t>EV</t>
    </r>
    <r>
      <rPr>
        <b/>
        <vertAlign val="subscript"/>
        <sz val="10"/>
        <rFont val="Arial"/>
        <family val="2"/>
      </rPr>
      <t>nx</t>
    </r>
    <r>
      <rPr>
        <b/>
        <sz val="10"/>
        <rFont val="Arial"/>
        <family val="2"/>
      </rPr>
      <t>cum</t>
    </r>
  </si>
  <si>
    <r>
      <t>PV</t>
    </r>
    <r>
      <rPr>
        <b/>
        <vertAlign val="subscript"/>
        <sz val="10"/>
        <rFont val="Arial"/>
        <family val="2"/>
      </rPr>
      <t>nx</t>
    </r>
    <r>
      <rPr>
        <b/>
        <sz val="10"/>
        <rFont val="Arial"/>
        <family val="2"/>
      </rPr>
      <t>cum</t>
    </r>
  </si>
  <si>
    <r>
      <t>ES</t>
    </r>
    <r>
      <rPr>
        <b/>
        <vertAlign val="subscript"/>
        <sz val="10"/>
        <rFont val="Arial"/>
        <family val="2"/>
      </rPr>
      <t>nx</t>
    </r>
    <r>
      <rPr>
        <b/>
        <sz val="10"/>
        <rFont val="Arial"/>
        <family val="2"/>
      </rPr>
      <t>cum</t>
    </r>
  </si>
  <si>
    <r>
      <t>ES</t>
    </r>
    <r>
      <rPr>
        <b/>
        <vertAlign val="subscript"/>
        <sz val="10"/>
        <rFont val="Arial"/>
        <family val="2"/>
      </rPr>
      <t>nx</t>
    </r>
    <r>
      <rPr>
        <b/>
        <sz val="10"/>
        <rFont val="Arial"/>
        <family val="2"/>
      </rPr>
      <t>per</t>
    </r>
  </si>
  <si>
    <r>
      <t>SPI(t)</t>
    </r>
    <r>
      <rPr>
        <b/>
        <vertAlign val="subscript"/>
        <sz val="10"/>
        <rFont val="Arial"/>
        <family val="2"/>
      </rPr>
      <t>nx</t>
    </r>
    <r>
      <rPr>
        <b/>
        <sz val="10"/>
        <rFont val="Arial"/>
        <family val="2"/>
      </rPr>
      <t>per</t>
    </r>
  </si>
  <si>
    <r>
      <t>SPI(t)</t>
    </r>
    <r>
      <rPr>
        <b/>
        <vertAlign val="subscript"/>
        <sz val="10"/>
        <rFont val="Arial"/>
        <family val="2"/>
      </rPr>
      <t>nx</t>
    </r>
    <r>
      <rPr>
        <b/>
        <sz val="10"/>
        <rFont val="Arial"/>
        <family val="2"/>
      </rPr>
      <t>cum</t>
    </r>
  </si>
  <si>
    <r>
      <t>SV(t)</t>
    </r>
    <r>
      <rPr>
        <b/>
        <vertAlign val="subscript"/>
        <sz val="10"/>
        <rFont val="Arial"/>
        <family val="2"/>
      </rPr>
      <t>nx</t>
    </r>
    <r>
      <rPr>
        <b/>
        <sz val="10"/>
        <rFont val="Arial"/>
        <family val="2"/>
      </rPr>
      <t>per</t>
    </r>
  </si>
  <si>
    <r>
      <t>SV(t)</t>
    </r>
    <r>
      <rPr>
        <b/>
        <vertAlign val="subscript"/>
        <sz val="10"/>
        <rFont val="Arial"/>
        <family val="2"/>
      </rPr>
      <t>nx</t>
    </r>
    <r>
      <rPr>
        <b/>
        <sz val="10"/>
        <rFont val="Arial"/>
        <family val="2"/>
      </rPr>
      <t>cum</t>
    </r>
  </si>
  <si>
    <t>IEAC(t)nx</t>
  </si>
  <si>
    <r>
      <t>EVM</t>
    </r>
    <r>
      <rPr>
        <vertAlign val="subscript"/>
        <sz val="14"/>
        <rFont val="Arial"/>
        <family val="2"/>
      </rPr>
      <t>nx</t>
    </r>
    <r>
      <rPr>
        <sz val="14"/>
        <rFont val="Arial"/>
        <family val="2"/>
      </rPr>
      <t xml:space="preserve"> Data</t>
    </r>
  </si>
  <si>
    <r>
      <t>ES</t>
    </r>
    <r>
      <rPr>
        <vertAlign val="subscript"/>
        <sz val="14"/>
        <rFont val="Arial"/>
        <family val="2"/>
      </rPr>
      <t>nx</t>
    </r>
    <r>
      <rPr>
        <sz val="14"/>
        <rFont val="Arial"/>
        <family val="2"/>
      </rPr>
      <t xml:space="preserve"> Indicators</t>
    </r>
  </si>
  <si>
    <t>iEVM Data</t>
  </si>
  <si>
    <t>calculations. The data depicted for EScalc will contain repeated data due to the stop work and down time periods. For the</t>
  </si>
  <si>
    <r>
      <t>ES</t>
    </r>
    <r>
      <rPr>
        <vertAlign val="subscript"/>
        <sz val="10"/>
        <rFont val="Arial"/>
        <family val="2"/>
      </rPr>
      <t>nx</t>
    </r>
    <r>
      <rPr>
        <sz val="10"/>
        <rFont val="Arial"/>
        <family val="2"/>
      </rPr>
      <t xml:space="preserve"> arrangement all stop work and down time entries are removed. The EScalc data arrangement is used to generate </t>
    </r>
  </si>
  <si>
    <t>calculations.</t>
  </si>
  <si>
    <t xml:space="preserve">the forecasts made from using the basic ES calculator. These forecasts are used for comparison to the special forecast </t>
  </si>
  <si>
    <t xml:space="preserve">When forecast completion dates are desired, enter the Start Date on the Data Entry sheet at cell E4 in the format  </t>
  </si>
  <si>
    <t>Month/Day/Year; otherwise clear cell E4. When the Start Date is entered, the status period length (Month, Bi-Week,</t>
  </si>
  <si>
    <t>Week) requires entry at cell E8.</t>
  </si>
  <si>
    <t xml:space="preserve">spreadsheet accommodates up to 50 periods of performance. If more than 50 periods are needed, the worksheets will  </t>
  </si>
  <si>
    <t>employees are planned to be shifted to other work for six weeks due to a scheduled facility repair.</t>
  </si>
  <si>
    <t xml:space="preserve">The PMB includes planned "down" periods, but the work conditions are such that the employees perform   </t>
  </si>
  <si>
    <t xml:space="preserve">work and accrue EV. </t>
  </si>
  <si>
    <t xml:space="preserve">Five data sets are provided to assist with learning to use the special case calculator. Each of the data sets has a graph </t>
  </si>
  <si>
    <t>When work is performed, yet EV is not earned, the entry to be made to the Data Entry sheet is zero and not</t>
  </si>
  <si>
    <t xml:space="preserve">XX. This situation is not a "special case." The EV entry in this circumstance should indicate no progress </t>
  </si>
  <si>
    <t>advancement; i.e., EVp = 0.0.</t>
  </si>
  <si>
    <t>require modification, including the two hidden sheets, Data Conv and EScalc.</t>
  </si>
  <si>
    <t>Status Period Length (Days)</t>
  </si>
  <si>
    <t>Count iEV XX</t>
  </si>
  <si>
    <t>Count iPV XX</t>
  </si>
  <si>
    <t xml:space="preserve">Clear the Data Entry sheet at columns A and B beginning at row #4. </t>
  </si>
  <si>
    <t>PD</t>
  </si>
  <si>
    <t>ES(L)</t>
  </si>
  <si>
    <t xml:space="preserve">The spreadsheet is capable of accommodating combinations of the above described special cases. When the </t>
  </si>
  <si>
    <t>Performance Path</t>
  </si>
  <si>
    <r>
      <t xml:space="preserve">****  ****   ****   </t>
    </r>
    <r>
      <rPr>
        <sz val="12"/>
        <rFont val="Arial"/>
        <family val="2"/>
      </rPr>
      <t xml:space="preserve">ES(L)  by Period </t>
    </r>
    <r>
      <rPr>
        <sz val="12"/>
        <rFont val="Arial"/>
        <family val="2"/>
      </rPr>
      <t xml:space="preserve"> </t>
    </r>
    <r>
      <rPr>
        <sz val="12"/>
        <rFont val="Symbol"/>
        <family val="1"/>
        <charset val="2"/>
      </rPr>
      <t xml:space="preserve"> ****  ****  **** </t>
    </r>
  </si>
  <si>
    <t>1-4-8-10</t>
  </si>
  <si>
    <t>2-4-8-10</t>
  </si>
  <si>
    <t>2-5-9</t>
  </si>
  <si>
    <t>3-8-10</t>
  </si>
  <si>
    <t>7-10</t>
  </si>
  <si>
    <t>6-9</t>
  </si>
  <si>
    <t>Total Project</t>
  </si>
  <si>
    <r>
      <t xml:space="preserve">****  ****   ****   </t>
    </r>
    <r>
      <rPr>
        <sz val="12"/>
        <rFont val="Arial"/>
        <family val="2"/>
      </rPr>
      <t xml:space="preserve">Forecast  by Period  </t>
    </r>
    <r>
      <rPr>
        <sz val="12"/>
        <rFont val="Symbol"/>
        <family val="1"/>
        <charset val="2"/>
      </rPr>
      <t xml:space="preserve"> ****  ****  **** </t>
    </r>
  </si>
  <si>
    <t xml:space="preserve">Example of applying increasing ES(L) condition for selection of longest path forecasts. </t>
  </si>
  <si>
    <t>These two tables are created using the IEAC(t)sp and ES(L) results from this sheet for each of the project schedule paths. The increasing</t>
  </si>
  <si>
    <t>condition for ES(L) is then used to identify the appropriate LP forecast. As observed, the value 1.48 in period 2 is greater than 1.05 in period 3.</t>
  </si>
  <si>
    <t xml:space="preserve">Thus, the LP forecast for path 2-4-8-10 is identified as an anomaly. The period 3 forecast for path 3-8-10 is then selected. For clarity, the </t>
  </si>
  <si>
    <t>forecasts chosen as longest path are color-coded lime green, while the anomaly is colored red.</t>
  </si>
  <si>
    <r>
      <rPr>
        <sz val="12"/>
        <rFont val="Symbol"/>
        <family val="1"/>
        <charset val="2"/>
      </rPr>
      <t>****  ****   ****</t>
    </r>
    <r>
      <rPr>
        <sz val="12"/>
        <rFont val="Arial"/>
        <family val="2"/>
      </rPr>
      <t xml:space="preserve">   ES(L) Increase by Period   </t>
    </r>
    <r>
      <rPr>
        <sz val="12"/>
        <rFont val="Symbol"/>
        <family val="1"/>
        <charset val="2"/>
      </rPr>
      <t xml:space="preserve">****  ****  **** </t>
    </r>
  </si>
  <si>
    <t>Analysis</t>
  </si>
  <si>
    <t>Min Value</t>
  </si>
  <si>
    <t>Min Row</t>
  </si>
  <si>
    <r>
      <t>ES</t>
    </r>
    <r>
      <rPr>
        <vertAlign val="subscript"/>
        <sz val="12"/>
        <rFont val="Arial"/>
        <family val="2"/>
      </rPr>
      <t>LP</t>
    </r>
  </si>
  <si>
    <t xml:space="preserve"> automating the selection of the LP forecast and its corresponding ES(L) value.</t>
  </si>
  <si>
    <t xml:space="preserve">The ES(L) Increase by Period table shown below provides a method of </t>
  </si>
  <si>
    <r>
      <t>LP</t>
    </r>
    <r>
      <rPr>
        <vertAlign val="subscript"/>
        <sz val="12"/>
        <rFont val="Arial"/>
        <family val="2"/>
      </rPr>
      <t>C</t>
    </r>
  </si>
  <si>
    <r>
      <rPr>
        <sz val="12"/>
        <rFont val="Symbol"/>
        <family val="1"/>
        <charset val="2"/>
      </rPr>
      <t>****  ****   ****</t>
    </r>
    <r>
      <rPr>
        <sz val="12"/>
        <rFont val="Arial"/>
        <family val="2"/>
      </rPr>
      <t xml:space="preserve">   LP</t>
    </r>
    <r>
      <rPr>
        <vertAlign val="subscript"/>
        <sz val="12"/>
        <rFont val="Arial"/>
        <family val="2"/>
      </rPr>
      <t>C</t>
    </r>
    <r>
      <rPr>
        <sz val="12"/>
        <rFont val="Arial"/>
        <family val="2"/>
      </rPr>
      <t xml:space="preserve"> &amp; ES</t>
    </r>
    <r>
      <rPr>
        <vertAlign val="subscript"/>
        <sz val="12"/>
        <rFont val="Arial"/>
        <family val="2"/>
      </rPr>
      <t>LP</t>
    </r>
    <r>
      <rPr>
        <sz val="12"/>
        <rFont val="Arial"/>
        <family val="2"/>
      </rPr>
      <t xml:space="preserve"> Selection by Period   </t>
    </r>
    <r>
      <rPr>
        <sz val="12"/>
        <rFont val="Symbol"/>
        <family val="1"/>
        <charset val="2"/>
      </rPr>
      <t xml:space="preserve">****  ****  **** </t>
    </r>
  </si>
  <si>
    <t>Project Planned Duration</t>
  </si>
  <si>
    <t xml:space="preserve">spreadsheet is used for determining longest path (LP), the sheet providing ES(L) will be needed. For LP application, the </t>
  </si>
  <si>
    <t>project planned duration (PD) must be entered to the Data Entry sheet, cell E16.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</si>
</sst>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vertAlign val="subscript"/>
      <sz val="10"/>
      <name val="Arial"/>
      <family val="2"/>
    </font>
    <font>
      <vertAlign val="subscript"/>
      <sz val="14"/>
      <name val="Arial"/>
      <family val="2"/>
    </font>
    <font>
      <vertAlign val="subscript"/>
      <sz val="10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2"/>
      <name val="Symbol"/>
      <family val="1"/>
      <charset val="2"/>
    </font>
    <font>
      <sz val="11"/>
      <name val="Arial"/>
      <family val="2"/>
    </font>
    <font>
      <b/>
      <sz val="12"/>
      <color rgb="FFFFFF00"/>
      <name val="Arial"/>
      <family val="2"/>
    </font>
    <font>
      <b/>
      <sz val="10"/>
      <color rgb="FFFFFF00"/>
      <name val="Arial"/>
      <family val="2"/>
    </font>
    <font>
      <b/>
      <sz val="12"/>
      <name val="Arial"/>
      <family val="2"/>
    </font>
    <font>
      <vertAlign val="subscript"/>
      <sz val="12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lightDown"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gray125">
        <bgColor indexed="50"/>
      </patternFill>
    </fill>
    <fill>
      <patternFill patternType="lightDown">
        <bgColor indexed="47"/>
      </patternFill>
    </fill>
    <fill>
      <patternFill patternType="lightDown">
        <bgColor indexed="53"/>
      </patternFill>
    </fill>
    <fill>
      <patternFill patternType="lightDown">
        <bgColor indexed="13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lightTrellis">
        <bgColor indexed="13"/>
      </patternFill>
    </fill>
    <fill>
      <patternFill patternType="lightTrellis">
        <bgColor indexed="50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darkDown">
        <bgColor indexed="42"/>
      </patternFill>
    </fill>
    <fill>
      <patternFill patternType="darkDown">
        <bgColor indexed="41"/>
      </patternFill>
    </fill>
    <fill>
      <patternFill patternType="lightDown">
        <bgColor indexed="15"/>
      </patternFill>
    </fill>
    <fill>
      <patternFill patternType="lightDown">
        <bgColor indexed="51"/>
      </patternFill>
    </fill>
    <fill>
      <patternFill patternType="solid">
        <fgColor indexed="12"/>
        <bgColor indexed="64"/>
      </patternFill>
    </fill>
    <fill>
      <patternFill patternType="lightDown">
        <fgColor indexed="12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rgb="FFCCFFCC"/>
        <bgColor indexed="64"/>
      </patternFill>
    </fill>
    <fill>
      <patternFill patternType="lightDown">
        <bgColor rgb="FFCCFFCC"/>
      </patternFill>
    </fill>
    <fill>
      <patternFill patternType="lightTrellis">
        <bgColor indexed="42"/>
      </patternFill>
    </fill>
    <fill>
      <patternFill patternType="solid">
        <fgColor rgb="FFFF7C8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FFCC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ck">
        <color indexed="64"/>
      </right>
      <top style="medium">
        <color indexed="64"/>
      </top>
      <bottom/>
      <diagonal/>
    </border>
    <border>
      <left style="dashed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7">
    <xf numFmtId="0" fontId="0" fillId="0" borderId="0" xfId="0"/>
    <xf numFmtId="164" fontId="0" fillId="0" borderId="0" xfId="0" applyNumberFormat="1"/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/>
    <xf numFmtId="1" fontId="0" fillId="2" borderId="1" xfId="0" applyNumberFormat="1" applyFill="1" applyBorder="1" applyAlignment="1"/>
    <xf numFmtId="1" fontId="0" fillId="2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0" fontId="0" fillId="4" borderId="4" xfId="0" applyFill="1" applyBorder="1" applyAlignment="1">
      <alignment horizontal="center"/>
    </xf>
    <xf numFmtId="1" fontId="0" fillId="4" borderId="5" xfId="0" applyNumberFormat="1" applyFill="1" applyBorder="1"/>
    <xf numFmtId="164" fontId="0" fillId="4" borderId="5" xfId="0" applyNumberFormat="1" applyFill="1" applyBorder="1"/>
    <xf numFmtId="0" fontId="0" fillId="4" borderId="6" xfId="0" applyFill="1" applyBorder="1" applyAlignment="1">
      <alignment horizontal="center"/>
    </xf>
    <xf numFmtId="1" fontId="0" fillId="4" borderId="7" xfId="0" applyNumberFormat="1" applyFill="1" applyBorder="1"/>
    <xf numFmtId="164" fontId="0" fillId="4" borderId="7" xfId="0" applyNumberFormat="1" applyFill="1" applyBorder="1"/>
    <xf numFmtId="164" fontId="3" fillId="4" borderId="5" xfId="0" applyNumberFormat="1" applyFont="1" applyFill="1" applyBorder="1"/>
    <xf numFmtId="164" fontId="3" fillId="4" borderId="8" xfId="0" applyNumberFormat="1" applyFont="1" applyFill="1" applyBorder="1"/>
    <xf numFmtId="164" fontId="3" fillId="4" borderId="7" xfId="0" applyNumberFormat="1" applyFont="1" applyFill="1" applyBorder="1"/>
    <xf numFmtId="164" fontId="3" fillId="4" borderId="9" xfId="0" applyNumberFormat="1" applyFont="1" applyFill="1" applyBorder="1"/>
    <xf numFmtId="1" fontId="4" fillId="4" borderId="5" xfId="0" applyNumberFormat="1" applyFont="1" applyFill="1" applyBorder="1" applyAlignment="1">
      <alignment horizontal="center"/>
    </xf>
    <xf numFmtId="1" fontId="4" fillId="4" borderId="7" xfId="0" applyNumberFormat="1" applyFont="1" applyFill="1" applyBorder="1" applyAlignment="1">
      <alignment horizontal="center"/>
    </xf>
    <xf numFmtId="164" fontId="4" fillId="4" borderId="5" xfId="0" applyNumberFormat="1" applyFont="1" applyFill="1" applyBorder="1"/>
    <xf numFmtId="164" fontId="4" fillId="4" borderId="7" xfId="0" applyNumberFormat="1" applyFont="1" applyFill="1" applyBorder="1"/>
    <xf numFmtId="1" fontId="0" fillId="5" borderId="10" xfId="0" applyNumberFormat="1" applyFill="1" applyBorder="1" applyAlignment="1"/>
    <xf numFmtId="0" fontId="0" fillId="5" borderId="11" xfId="0" applyFill="1" applyBorder="1"/>
    <xf numFmtId="0" fontId="0" fillId="5" borderId="10" xfId="0" applyFill="1" applyBorder="1"/>
    <xf numFmtId="1" fontId="2" fillId="2" borderId="12" xfId="0" applyNumberFormat="1" applyFont="1" applyFill="1" applyBorder="1" applyAlignment="1">
      <alignment horizontal="center" vertical="center"/>
    </xf>
    <xf numFmtId="1" fontId="2" fillId="2" borderId="13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5" fontId="2" fillId="6" borderId="15" xfId="0" applyNumberFormat="1" applyFont="1" applyFill="1" applyBorder="1" applyAlignment="1">
      <alignment horizontal="center"/>
    </xf>
    <xf numFmtId="165" fontId="0" fillId="7" borderId="15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Border="1"/>
    <xf numFmtId="1" fontId="0" fillId="5" borderId="3" xfId="0" applyNumberFormat="1" applyFill="1" applyBorder="1" applyAlignment="1">
      <alignment horizontal="center"/>
    </xf>
    <xf numFmtId="164" fontId="2" fillId="8" borderId="16" xfId="0" applyNumberFormat="1" applyFont="1" applyFill="1" applyBorder="1" applyAlignment="1">
      <alignment horizontal="center"/>
    </xf>
    <xf numFmtId="14" fontId="2" fillId="0" borderId="16" xfId="0" applyNumberFormat="1" applyFont="1" applyFill="1" applyBorder="1" applyAlignment="1">
      <alignment horizontal="center"/>
    </xf>
    <xf numFmtId="14" fontId="0" fillId="5" borderId="17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9" borderId="16" xfId="0" applyNumberForma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1" fontId="0" fillId="11" borderId="14" xfId="0" applyNumberFormat="1" applyFill="1" applyBorder="1" applyAlignment="1">
      <alignment horizontal="center"/>
    </xf>
    <xf numFmtId="1" fontId="2" fillId="11" borderId="14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2" fillId="10" borderId="1" xfId="0" applyNumberFormat="1" applyFont="1" applyFill="1" applyBorder="1" applyAlignment="1">
      <alignment horizontal="center"/>
    </xf>
    <xf numFmtId="14" fontId="0" fillId="10" borderId="1" xfId="0" applyNumberFormat="1" applyFill="1" applyBorder="1" applyAlignment="1">
      <alignment horizontal="center"/>
    </xf>
    <xf numFmtId="1" fontId="2" fillId="11" borderId="3" xfId="0" applyNumberFormat="1" applyFont="1" applyFill="1" applyBorder="1" applyAlignment="1">
      <alignment horizontal="center"/>
    </xf>
    <xf numFmtId="1" fontId="0" fillId="11" borderId="3" xfId="0" applyNumberFormat="1" applyFill="1" applyBorder="1" applyAlignment="1">
      <alignment horizontal="center"/>
    </xf>
    <xf numFmtId="164" fontId="0" fillId="12" borderId="11" xfId="0" applyNumberFormat="1" applyFill="1" applyBorder="1" applyAlignment="1">
      <alignment horizontal="center"/>
    </xf>
    <xf numFmtId="164" fontId="0" fillId="12" borderId="19" xfId="0" applyNumberFormat="1" applyFill="1" applyBorder="1" applyAlignment="1">
      <alignment horizontal="center"/>
    </xf>
    <xf numFmtId="14" fontId="0" fillId="13" borderId="17" xfId="0" applyNumberFormat="1" applyFill="1" applyBorder="1" applyAlignment="1">
      <alignment horizontal="center"/>
    </xf>
    <xf numFmtId="1" fontId="0" fillId="13" borderId="3" xfId="0" applyNumberFormat="1" applyFill="1" applyBorder="1" applyAlignment="1">
      <alignment horizontal="center"/>
    </xf>
    <xf numFmtId="164" fontId="3" fillId="4" borderId="20" xfId="0" applyNumberFormat="1" applyFont="1" applyFill="1" applyBorder="1"/>
    <xf numFmtId="164" fontId="3" fillId="4" borderId="21" xfId="0" applyNumberFormat="1" applyFont="1" applyFill="1" applyBorder="1"/>
    <xf numFmtId="165" fontId="0" fillId="7" borderId="11" xfId="0" applyNumberFormat="1" applyFill="1" applyBorder="1" applyAlignment="1">
      <alignment horizontal="center"/>
    </xf>
    <xf numFmtId="165" fontId="0" fillId="7" borderId="10" xfId="0" applyNumberForma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2" fillId="8" borderId="19" xfId="0" applyFont="1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15" borderId="1" xfId="0" applyFill="1" applyBorder="1"/>
    <xf numFmtId="0" fontId="0" fillId="10" borderId="0" xfId="0" applyFill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/>
    </xf>
    <xf numFmtId="14" fontId="0" fillId="13" borderId="1" xfId="0" applyNumberFormat="1" applyFill="1" applyBorder="1" applyAlignment="1">
      <alignment horizontal="center"/>
    </xf>
    <xf numFmtId="14" fontId="0" fillId="9" borderId="10" xfId="0" applyNumberFormat="1" applyFill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14" fontId="0" fillId="0" borderId="0" xfId="0" applyNumberFormat="1"/>
    <xf numFmtId="1" fontId="0" fillId="16" borderId="1" xfId="0" applyNumberFormat="1" applyFill="1" applyBorder="1" applyAlignment="1">
      <alignment horizontal="center"/>
    </xf>
    <xf numFmtId="164" fontId="2" fillId="16" borderId="1" xfId="0" applyNumberFormat="1" applyFont="1" applyFill="1" applyBorder="1" applyAlignment="1">
      <alignment horizontal="center"/>
    </xf>
    <xf numFmtId="1" fontId="0" fillId="17" borderId="0" xfId="0" applyNumberFormat="1" applyFill="1"/>
    <xf numFmtId="1" fontId="0" fillId="17" borderId="11" xfId="0" applyNumberFormat="1" applyFill="1" applyBorder="1"/>
    <xf numFmtId="1" fontId="0" fillId="17" borderId="10" xfId="0" applyNumberFormat="1" applyFill="1" applyBorder="1"/>
    <xf numFmtId="165" fontId="2" fillId="0" borderId="16" xfId="0" applyNumberFormat="1" applyFon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0" fontId="7" fillId="10" borderId="0" xfId="0" applyFont="1" applyFill="1" applyAlignment="1">
      <alignment horizontal="centerContinuous" vertical="center"/>
    </xf>
    <xf numFmtId="0" fontId="7" fillId="11" borderId="0" xfId="0" applyFont="1" applyFill="1" applyAlignment="1">
      <alignment horizontal="centerContinuous" vertical="center"/>
    </xf>
    <xf numFmtId="0" fontId="0" fillId="18" borderId="0" xfId="0" applyFill="1"/>
    <xf numFmtId="0" fontId="0" fillId="19" borderId="0" xfId="0" applyFill="1"/>
    <xf numFmtId="0" fontId="0" fillId="10" borderId="0" xfId="0" applyFill="1" applyAlignment="1">
      <alignment horizontal="centerContinuous" vertical="center"/>
    </xf>
    <xf numFmtId="0" fontId="0" fillId="5" borderId="0" xfId="0" applyFill="1"/>
    <xf numFmtId="0" fontId="0" fillId="5" borderId="0" xfId="0" applyFill="1" applyAlignment="1">
      <alignment horizontal="right"/>
    </xf>
    <xf numFmtId="0" fontId="0" fillId="0" borderId="0" xfId="0" applyAlignment="1">
      <alignment horizontal="right"/>
    </xf>
    <xf numFmtId="0" fontId="2" fillId="20" borderId="22" xfId="0" applyFont="1" applyFill="1" applyBorder="1"/>
    <xf numFmtId="0" fontId="2" fillId="20" borderId="23" xfId="0" applyFont="1" applyFill="1" applyBorder="1"/>
    <xf numFmtId="0" fontId="8" fillId="20" borderId="23" xfId="0" applyFont="1" applyFill="1" applyBorder="1"/>
    <xf numFmtId="0" fontId="8" fillId="20" borderId="24" xfId="0" applyFont="1" applyFill="1" applyBorder="1"/>
    <xf numFmtId="0" fontId="2" fillId="20" borderId="16" xfId="0" applyFont="1" applyFill="1" applyBorder="1"/>
    <xf numFmtId="0" fontId="2" fillId="20" borderId="0" xfId="0" applyFont="1" applyFill="1" applyBorder="1"/>
    <xf numFmtId="0" fontId="8" fillId="20" borderId="15" xfId="0" applyFont="1" applyFill="1" applyBorder="1"/>
    <xf numFmtId="0" fontId="2" fillId="20" borderId="25" xfId="0" applyFont="1" applyFill="1" applyBorder="1"/>
    <xf numFmtId="0" fontId="8" fillId="20" borderId="26" xfId="0" applyFont="1" applyFill="1" applyBorder="1"/>
    <xf numFmtId="0" fontId="8" fillId="20" borderId="18" xfId="0" applyFont="1" applyFill="1" applyBorder="1"/>
    <xf numFmtId="0" fontId="9" fillId="10" borderId="17" xfId="0" applyFont="1" applyFill="1" applyBorder="1" applyAlignment="1">
      <alignment horizontal="centerContinuous" vertical="center"/>
    </xf>
    <xf numFmtId="0" fontId="9" fillId="10" borderId="3" xfId="0" applyFont="1" applyFill="1" applyBorder="1" applyAlignment="1">
      <alignment horizontal="centerContinuous" vertical="center"/>
    </xf>
    <xf numFmtId="1" fontId="2" fillId="2" borderId="17" xfId="0" applyNumberFormat="1" applyFont="1" applyFill="1" applyBorder="1" applyAlignment="1">
      <alignment horizontal="center" vertical="center"/>
    </xf>
    <xf numFmtId="1" fontId="0" fillId="2" borderId="17" xfId="0" applyNumberFormat="1" applyFill="1" applyBorder="1" applyAlignment="1"/>
    <xf numFmtId="1" fontId="0" fillId="5" borderId="16" xfId="0" applyNumberFormat="1" applyFill="1" applyBorder="1" applyAlignment="1"/>
    <xf numFmtId="0" fontId="0" fillId="21" borderId="0" xfId="0" applyFill="1"/>
    <xf numFmtId="0" fontId="0" fillId="10" borderId="3" xfId="0" applyFill="1" applyBorder="1" applyAlignment="1">
      <alignment horizontal="centerContinuous" vertical="center"/>
    </xf>
    <xf numFmtId="1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22" borderId="1" xfId="0" applyFill="1" applyBorder="1" applyAlignment="1">
      <alignment horizontal="center" vertical="center"/>
    </xf>
    <xf numFmtId="0" fontId="0" fillId="22" borderId="3" xfId="0" applyFill="1" applyBorder="1"/>
    <xf numFmtId="1" fontId="0" fillId="5" borderId="11" xfId="0" applyNumberFormat="1" applyFill="1" applyBorder="1"/>
    <xf numFmtId="1" fontId="0" fillId="5" borderId="10" xfId="0" applyNumberFormat="1" applyFill="1" applyBorder="1"/>
    <xf numFmtId="0" fontId="0" fillId="10" borderId="2" xfId="0" applyFill="1" applyBorder="1" applyAlignment="1">
      <alignment horizontal="centerContinuous" vertical="center"/>
    </xf>
    <xf numFmtId="0" fontId="0" fillId="23" borderId="1" xfId="0" applyFill="1" applyBorder="1"/>
    <xf numFmtId="166" fontId="0" fillId="0" borderId="0" xfId="0" applyNumberFormat="1"/>
    <xf numFmtId="164" fontId="0" fillId="3" borderId="17" xfId="0" applyNumberFormat="1" applyFill="1" applyBorder="1"/>
    <xf numFmtId="164" fontId="3" fillId="4" borderId="4" xfId="0" applyNumberFormat="1" applyFont="1" applyFill="1" applyBorder="1"/>
    <xf numFmtId="164" fontId="3" fillId="4" borderId="6" xfId="0" applyNumberFormat="1" applyFont="1" applyFill="1" applyBorder="1"/>
    <xf numFmtId="0" fontId="9" fillId="10" borderId="23" xfId="0" applyFont="1" applyFill="1" applyBorder="1" applyAlignment="1">
      <alignment horizontal="centerContinuous" vertical="center"/>
    </xf>
    <xf numFmtId="0" fontId="0" fillId="10" borderId="23" xfId="0" applyFill="1" applyBorder="1" applyAlignment="1">
      <alignment horizontal="centerContinuous" vertical="center"/>
    </xf>
    <xf numFmtId="164" fontId="2" fillId="17" borderId="13" xfId="0" applyNumberFormat="1" applyFont="1" applyFill="1" applyBorder="1" applyAlignment="1">
      <alignment horizontal="center" vertical="center"/>
    </xf>
    <xf numFmtId="164" fontId="0" fillId="24" borderId="17" xfId="0" applyNumberFormat="1" applyFill="1" applyBorder="1"/>
    <xf numFmtId="164" fontId="0" fillId="24" borderId="2" xfId="0" applyNumberFormat="1" applyFill="1" applyBorder="1"/>
    <xf numFmtId="164" fontId="2" fillId="17" borderId="27" xfId="0" applyNumberFormat="1" applyFont="1" applyFill="1" applyBorder="1" applyAlignment="1">
      <alignment horizontal="center" vertical="center"/>
    </xf>
    <xf numFmtId="164" fontId="2" fillId="17" borderId="12" xfId="0" applyNumberFormat="1" applyFont="1" applyFill="1" applyBorder="1" applyAlignment="1">
      <alignment horizontal="center" vertical="center"/>
    </xf>
    <xf numFmtId="164" fontId="0" fillId="9" borderId="6" xfId="0" applyNumberFormat="1" applyFill="1" applyBorder="1" applyAlignment="1">
      <alignment horizontal="center"/>
    </xf>
    <xf numFmtId="164" fontId="0" fillId="9" borderId="15" xfId="0" applyNumberFormat="1" applyFill="1" applyBorder="1" applyAlignment="1">
      <alignment horizontal="center"/>
    </xf>
    <xf numFmtId="164" fontId="0" fillId="9" borderId="21" xfId="0" applyNumberFormat="1" applyFill="1" applyBorder="1" applyAlignment="1">
      <alignment horizontal="center"/>
    </xf>
    <xf numFmtId="0" fontId="0" fillId="25" borderId="1" xfId="0" applyFill="1" applyBorder="1"/>
    <xf numFmtId="0" fontId="2" fillId="16" borderId="19" xfId="0" applyFont="1" applyFill="1" applyBorder="1" applyAlignment="1">
      <alignment horizontal="center"/>
    </xf>
    <xf numFmtId="165" fontId="2" fillId="20" borderId="19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0" fillId="16" borderId="11" xfId="0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0" borderId="0" xfId="0" applyAlignment="1"/>
    <xf numFmtId="0" fontId="0" fillId="5" borderId="0" xfId="0" applyFill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8" fillId="16" borderId="22" xfId="0" applyFont="1" applyFill="1" applyBorder="1"/>
    <xf numFmtId="0" fontId="8" fillId="16" borderId="23" xfId="0" applyFont="1" applyFill="1" applyBorder="1"/>
    <xf numFmtId="0" fontId="8" fillId="16" borderId="24" xfId="0" applyFont="1" applyFill="1" applyBorder="1"/>
    <xf numFmtId="0" fontId="8" fillId="16" borderId="25" xfId="0" applyFont="1" applyFill="1" applyBorder="1"/>
    <xf numFmtId="0" fontId="8" fillId="16" borderId="26" xfId="0" applyFont="1" applyFill="1" applyBorder="1"/>
    <xf numFmtId="0" fontId="8" fillId="16" borderId="18" xfId="0" applyFont="1" applyFill="1" applyBorder="1"/>
    <xf numFmtId="14" fontId="0" fillId="0" borderId="0" xfId="0" applyNumberFormat="1" applyFill="1" applyBorder="1" applyAlignment="1">
      <alignment horizontal="center"/>
    </xf>
    <xf numFmtId="0" fontId="2" fillId="8" borderId="25" xfId="0" applyFont="1" applyFill="1" applyBorder="1" applyAlignment="1">
      <alignment horizontal="center"/>
    </xf>
    <xf numFmtId="0" fontId="0" fillId="14" borderId="17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6" fillId="24" borderId="1" xfId="0" applyFont="1" applyFill="1" applyBorder="1"/>
    <xf numFmtId="0" fontId="2" fillId="10" borderId="1" xfId="0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/>
    </xf>
    <xf numFmtId="164" fontId="2" fillId="8" borderId="1" xfId="0" applyNumberFormat="1" applyFont="1" applyFill="1" applyBorder="1" applyAlignment="1">
      <alignment horizontal="center"/>
    </xf>
    <xf numFmtId="0" fontId="2" fillId="16" borderId="1" xfId="0" applyFont="1" applyFill="1" applyBorder="1"/>
    <xf numFmtId="164" fontId="0" fillId="12" borderId="10" xfId="0" applyNumberFormat="1" applyFill="1" applyBorder="1" applyAlignment="1">
      <alignment horizontal="center"/>
    </xf>
    <xf numFmtId="0" fontId="9" fillId="14" borderId="17" xfId="0" applyFont="1" applyFill="1" applyBorder="1" applyAlignment="1">
      <alignment horizontal="center" vertical="center"/>
    </xf>
    <xf numFmtId="0" fontId="9" fillId="21" borderId="10" xfId="0" applyFont="1" applyFill="1" applyBorder="1" applyAlignment="1">
      <alignment horizontal="center" vertical="center"/>
    </xf>
    <xf numFmtId="0" fontId="2" fillId="21" borderId="10" xfId="0" applyFont="1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13" fillId="10" borderId="3" xfId="0" applyFont="1" applyFill="1" applyBorder="1" applyAlignment="1">
      <alignment horizontal="centerContinuous" vertical="center"/>
    </xf>
    <xf numFmtId="164" fontId="14" fillId="17" borderId="14" xfId="0" applyNumberFormat="1" applyFont="1" applyFill="1" applyBorder="1" applyAlignment="1">
      <alignment horizontal="center" vertical="center"/>
    </xf>
    <xf numFmtId="164" fontId="15" fillId="9" borderId="28" xfId="0" applyNumberFormat="1" applyFont="1" applyFill="1" applyBorder="1" applyAlignment="1">
      <alignment horizontal="center"/>
    </xf>
    <xf numFmtId="49" fontId="14" fillId="17" borderId="14" xfId="0" applyNumberFormat="1" applyFont="1" applyFill="1" applyBorder="1" applyAlignment="1">
      <alignment horizontal="center"/>
    </xf>
    <xf numFmtId="0" fontId="2" fillId="17" borderId="27" xfId="0" applyFont="1" applyFill="1" applyBorder="1" applyAlignment="1">
      <alignment horizontal="center"/>
    </xf>
    <xf numFmtId="164" fontId="14" fillId="0" borderId="16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/>
    </xf>
    <xf numFmtId="164" fontId="15" fillId="0" borderId="16" xfId="0" applyNumberFormat="1" applyFont="1" applyFill="1" applyBorder="1" applyAlignment="1">
      <alignment horizontal="center"/>
    </xf>
    <xf numFmtId="0" fontId="0" fillId="0" borderId="0" xfId="0" applyFill="1"/>
    <xf numFmtId="165" fontId="2" fillId="16" borderId="15" xfId="0" applyNumberFormat="1" applyFont="1" applyFill="1" applyBorder="1" applyAlignment="1">
      <alignment horizontal="center"/>
    </xf>
    <xf numFmtId="1" fontId="0" fillId="25" borderId="3" xfId="0" applyNumberFormat="1" applyFill="1" applyBorder="1" applyAlignment="1">
      <alignment horizontal="center"/>
    </xf>
    <xf numFmtId="165" fontId="0" fillId="4" borderId="10" xfId="0" applyNumberFormat="1" applyFill="1" applyBorder="1" applyAlignment="1">
      <alignment horizontal="center"/>
    </xf>
    <xf numFmtId="0" fontId="16" fillId="26" borderId="1" xfId="0" applyFont="1" applyFill="1" applyBorder="1" applyAlignment="1">
      <alignment horizontal="center"/>
    </xf>
    <xf numFmtId="0" fontId="2" fillId="27" borderId="1" xfId="0" applyFont="1" applyFill="1" applyBorder="1" applyAlignment="1">
      <alignment horizontal="center"/>
    </xf>
    <xf numFmtId="0" fontId="17" fillId="28" borderId="10" xfId="0" applyFont="1" applyFill="1" applyBorder="1" applyAlignment="1">
      <alignment horizontal="center"/>
    </xf>
    <xf numFmtId="164" fontId="2" fillId="10" borderId="17" xfId="0" applyNumberFormat="1" applyFont="1" applyFill="1" applyBorder="1" applyAlignment="1">
      <alignment horizontal="centerContinuous" vertical="center"/>
    </xf>
    <xf numFmtId="14" fontId="0" fillId="5" borderId="1" xfId="0" applyNumberFormat="1" applyFill="1" applyBorder="1" applyAlignment="1">
      <alignment horizontal="center"/>
    </xf>
    <xf numFmtId="0" fontId="2" fillId="10" borderId="17" xfId="0" applyFont="1" applyFill="1" applyBorder="1" applyAlignment="1">
      <alignment horizontal="centerContinuous" vertical="center"/>
    </xf>
    <xf numFmtId="165" fontId="2" fillId="20" borderId="10" xfId="0" applyNumberFormat="1" applyFont="1" applyFill="1" applyBorder="1" applyAlignment="1">
      <alignment horizontal="right"/>
    </xf>
    <xf numFmtId="0" fontId="2" fillId="16" borderId="22" xfId="0" applyFont="1" applyFill="1" applyBorder="1" applyAlignment="1">
      <alignment horizontal="center"/>
    </xf>
    <xf numFmtId="0" fontId="2" fillId="16" borderId="25" xfId="0" applyFont="1" applyFill="1" applyBorder="1" applyAlignment="1">
      <alignment horizontal="center"/>
    </xf>
    <xf numFmtId="0" fontId="2" fillId="16" borderId="29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10" borderId="3" xfId="0" applyFont="1" applyFill="1" applyBorder="1" applyAlignment="1">
      <alignment horizontal="centerContinuous" vertical="center"/>
    </xf>
    <xf numFmtId="0" fontId="2" fillId="3" borderId="1" xfId="0" applyFont="1" applyFill="1" applyBorder="1" applyAlignment="1">
      <alignment horizontal="center"/>
    </xf>
    <xf numFmtId="0" fontId="2" fillId="16" borderId="17" xfId="0" applyFont="1" applyFill="1" applyBorder="1" applyAlignment="1">
      <alignment horizontal="center"/>
    </xf>
    <xf numFmtId="0" fontId="0" fillId="3" borderId="3" xfId="0" applyFill="1" applyBorder="1"/>
    <xf numFmtId="0" fontId="0" fillId="2" borderId="1" xfId="0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16" fillId="21" borderId="1" xfId="0" applyFont="1" applyFill="1" applyBorder="1" applyAlignment="1">
      <alignment horizontal="center"/>
    </xf>
    <xf numFmtId="0" fontId="2" fillId="29" borderId="19" xfId="0" applyFont="1" applyFill="1" applyBorder="1" applyAlignment="1">
      <alignment horizontal="center"/>
    </xf>
    <xf numFmtId="1" fontId="0" fillId="30" borderId="1" xfId="0" applyNumberFormat="1" applyFill="1" applyBorder="1" applyAlignment="1">
      <alignment horizontal="center"/>
    </xf>
    <xf numFmtId="1" fontId="0" fillId="29" borderId="1" xfId="0" applyNumberFormat="1" applyFill="1" applyBorder="1" applyAlignment="1">
      <alignment horizontal="center"/>
    </xf>
    <xf numFmtId="2" fontId="0" fillId="29" borderId="10" xfId="0" applyNumberFormat="1" applyFill="1" applyBorder="1"/>
    <xf numFmtId="0" fontId="0" fillId="30" borderId="10" xfId="0" applyFill="1" applyBorder="1"/>
    <xf numFmtId="0" fontId="18" fillId="10" borderId="36" xfId="0" applyFont="1" applyFill="1" applyBorder="1" applyAlignment="1">
      <alignment horizontal="center" vertical="center"/>
    </xf>
    <xf numFmtId="0" fontId="18" fillId="10" borderId="37" xfId="0" applyFont="1" applyFill="1" applyBorder="1" applyAlignment="1">
      <alignment horizontal="center" vertical="center"/>
    </xf>
    <xf numFmtId="0" fontId="18" fillId="10" borderId="38" xfId="0" applyFont="1" applyFill="1" applyBorder="1" applyAlignment="1">
      <alignment horizontal="center" vertical="center"/>
    </xf>
    <xf numFmtId="0" fontId="18" fillId="5" borderId="39" xfId="0" applyFont="1" applyFill="1" applyBorder="1" applyAlignment="1">
      <alignment horizontal="center" vertical="center"/>
    </xf>
    <xf numFmtId="2" fontId="20" fillId="31" borderId="40" xfId="0" applyNumberFormat="1" applyFont="1" applyFill="1" applyBorder="1" applyAlignment="1">
      <alignment horizontal="center" vertical="center"/>
    </xf>
    <xf numFmtId="2" fontId="20" fillId="11" borderId="41" xfId="0" applyNumberFormat="1" applyFont="1" applyFill="1" applyBorder="1" applyAlignment="1">
      <alignment horizontal="center" vertical="center"/>
    </xf>
    <xf numFmtId="2" fontId="20" fillId="2" borderId="42" xfId="0" applyNumberFormat="1" applyFont="1" applyFill="1" applyBorder="1" applyAlignment="1">
      <alignment horizontal="center" vertical="center"/>
    </xf>
    <xf numFmtId="2" fontId="20" fillId="31" borderId="42" xfId="0" applyNumberFormat="1" applyFont="1" applyFill="1" applyBorder="1" applyAlignment="1">
      <alignment horizontal="center" vertical="center"/>
    </xf>
    <xf numFmtId="0" fontId="18" fillId="5" borderId="43" xfId="0" applyFont="1" applyFill="1" applyBorder="1" applyAlignment="1">
      <alignment horizontal="center" vertical="center"/>
    </xf>
    <xf numFmtId="2" fontId="20" fillId="31" borderId="44" xfId="0" applyNumberFormat="1" applyFont="1" applyFill="1" applyBorder="1"/>
    <xf numFmtId="2" fontId="20" fillId="31" borderId="41" xfId="0" applyNumberFormat="1" applyFont="1" applyFill="1" applyBorder="1" applyAlignment="1">
      <alignment horizontal="center" vertical="center"/>
    </xf>
    <xf numFmtId="2" fontId="20" fillId="32" borderId="42" xfId="0" applyNumberFormat="1" applyFont="1" applyFill="1" applyBorder="1" applyAlignment="1">
      <alignment horizontal="center" vertical="center"/>
    </xf>
    <xf numFmtId="49" fontId="18" fillId="5" borderId="43" xfId="0" applyNumberFormat="1" applyFont="1" applyFill="1" applyBorder="1" applyAlignment="1">
      <alignment horizontal="center" vertical="center"/>
    </xf>
    <xf numFmtId="2" fontId="20" fillId="31" borderId="44" xfId="0" applyNumberFormat="1" applyFont="1" applyFill="1" applyBorder="1" applyAlignment="1">
      <alignment horizontal="center" vertical="center"/>
    </xf>
    <xf numFmtId="2" fontId="20" fillId="31" borderId="45" xfId="0" applyNumberFormat="1" applyFont="1" applyFill="1" applyBorder="1" applyAlignment="1">
      <alignment horizontal="center" vertical="center"/>
    </xf>
    <xf numFmtId="2" fontId="20" fillId="31" borderId="46" xfId="0" applyNumberFormat="1" applyFont="1" applyFill="1" applyBorder="1" applyAlignment="1">
      <alignment horizontal="center" vertical="center"/>
    </xf>
    <xf numFmtId="2" fontId="20" fillId="2" borderId="46" xfId="0" applyNumberFormat="1" applyFont="1" applyFill="1" applyBorder="1" applyAlignment="1">
      <alignment horizontal="center" vertical="center"/>
    </xf>
    <xf numFmtId="2" fontId="20" fillId="11" borderId="46" xfId="0" applyNumberFormat="1" applyFont="1" applyFill="1" applyBorder="1" applyAlignment="1">
      <alignment horizontal="center" vertical="center"/>
    </xf>
    <xf numFmtId="0" fontId="18" fillId="5" borderId="47" xfId="0" applyFont="1" applyFill="1" applyBorder="1" applyAlignment="1">
      <alignment horizontal="center" vertical="center"/>
    </xf>
    <xf numFmtId="2" fontId="20" fillId="31" borderId="51" xfId="0" applyNumberFormat="1" applyFont="1" applyFill="1" applyBorder="1" applyAlignment="1">
      <alignment horizontal="center" vertical="center"/>
    </xf>
    <xf numFmtId="2" fontId="20" fillId="31" borderId="52" xfId="0" applyNumberFormat="1" applyFont="1" applyFill="1" applyBorder="1" applyAlignment="1">
      <alignment horizontal="center" vertical="center"/>
    </xf>
    <xf numFmtId="2" fontId="20" fillId="2" borderId="53" xfId="0" applyNumberFormat="1" applyFont="1" applyFill="1" applyBorder="1" applyAlignment="1">
      <alignment horizontal="center" vertical="center"/>
    </xf>
    <xf numFmtId="2" fontId="20" fillId="31" borderId="53" xfId="0" applyNumberFormat="1" applyFont="1" applyFill="1" applyBorder="1" applyAlignment="1">
      <alignment horizontal="center" vertical="center"/>
    </xf>
    <xf numFmtId="2" fontId="20" fillId="11" borderId="53" xfId="0" applyNumberFormat="1" applyFont="1" applyFill="1" applyBorder="1" applyAlignment="1">
      <alignment horizontal="center" vertical="center"/>
    </xf>
    <xf numFmtId="0" fontId="18" fillId="5" borderId="49" xfId="0" applyFont="1" applyFill="1" applyBorder="1" applyAlignment="1">
      <alignment horizontal="center" vertical="center"/>
    </xf>
    <xf numFmtId="2" fontId="20" fillId="31" borderId="54" xfId="0" applyNumberFormat="1" applyFont="1" applyFill="1" applyBorder="1" applyAlignment="1">
      <alignment horizontal="center" vertical="center"/>
    </xf>
    <xf numFmtId="2" fontId="20" fillId="2" borderId="55" xfId="0" applyNumberFormat="1" applyFont="1" applyFill="1" applyBorder="1" applyAlignment="1">
      <alignment horizontal="center" vertical="center"/>
    </xf>
    <xf numFmtId="2" fontId="20" fillId="2" borderId="56" xfId="0" applyNumberFormat="1" applyFont="1" applyFill="1" applyBorder="1" applyAlignment="1">
      <alignment horizontal="center" vertical="center"/>
    </xf>
    <xf numFmtId="2" fontId="20" fillId="2" borderId="57" xfId="0" applyNumberFormat="1" applyFont="1" applyFill="1" applyBorder="1" applyAlignment="1">
      <alignment horizontal="center" vertical="center"/>
    </xf>
    <xf numFmtId="0" fontId="21" fillId="32" borderId="34" xfId="0" applyFont="1" applyFill="1" applyBorder="1" applyAlignment="1">
      <alignment horizontal="left" vertical="center"/>
    </xf>
    <xf numFmtId="0" fontId="18" fillId="32" borderId="50" xfId="0" applyFont="1" applyFill="1" applyBorder="1" applyAlignment="1">
      <alignment vertical="center"/>
    </xf>
    <xf numFmtId="1" fontId="8" fillId="32" borderId="0" xfId="0" applyNumberFormat="1" applyFont="1" applyFill="1" applyBorder="1" applyAlignment="1">
      <alignment vertical="center"/>
    </xf>
    <xf numFmtId="1" fontId="8" fillId="32" borderId="50" xfId="0" applyNumberFormat="1" applyFont="1" applyFill="1" applyBorder="1" applyAlignment="1">
      <alignment vertical="center"/>
    </xf>
    <xf numFmtId="0" fontId="8" fillId="32" borderId="0" xfId="0" applyFont="1" applyFill="1" applyBorder="1" applyAlignment="1">
      <alignment vertical="center"/>
    </xf>
    <xf numFmtId="0" fontId="8" fillId="33" borderId="22" xfId="0" applyFont="1" applyFill="1" applyBorder="1"/>
    <xf numFmtId="0" fontId="0" fillId="33" borderId="23" xfId="0" applyFill="1" applyBorder="1"/>
    <xf numFmtId="0" fontId="0" fillId="33" borderId="24" xfId="0" applyFill="1" applyBorder="1"/>
    <xf numFmtId="0" fontId="0" fillId="33" borderId="59" xfId="0" applyFill="1" applyBorder="1"/>
    <xf numFmtId="0" fontId="0" fillId="33" borderId="60" xfId="0" applyFill="1" applyBorder="1"/>
    <xf numFmtId="0" fontId="22" fillId="32" borderId="33" xfId="0" applyFont="1" applyFill="1" applyBorder="1" applyAlignment="1">
      <alignment horizontal="left" vertical="center"/>
    </xf>
    <xf numFmtId="49" fontId="20" fillId="32" borderId="48" xfId="0" applyNumberFormat="1" applyFont="1" applyFill="1" applyBorder="1" applyAlignment="1">
      <alignment horizontal="left" vertical="center"/>
    </xf>
    <xf numFmtId="0" fontId="20" fillId="32" borderId="47" xfId="0" applyFont="1" applyFill="1" applyBorder="1" applyAlignment="1">
      <alignment vertical="center"/>
    </xf>
    <xf numFmtId="0" fontId="23" fillId="34" borderId="48" xfId="0" applyFont="1" applyFill="1" applyBorder="1" applyAlignment="1">
      <alignment horizontal="centerContinuous" vertical="center"/>
    </xf>
    <xf numFmtId="0" fontId="23" fillId="34" borderId="33" xfId="0" applyFont="1" applyFill="1" applyBorder="1" applyAlignment="1">
      <alignment horizontal="centerContinuous" vertical="center"/>
    </xf>
    <xf numFmtId="0" fontId="23" fillId="34" borderId="34" xfId="0" applyFont="1" applyFill="1" applyBorder="1" applyAlignment="1">
      <alignment horizontal="centerContinuous" vertical="center"/>
    </xf>
    <xf numFmtId="0" fontId="23" fillId="34" borderId="47" xfId="0" applyFont="1" applyFill="1" applyBorder="1" applyAlignment="1">
      <alignment horizontal="centerContinuous" vertical="center"/>
    </xf>
    <xf numFmtId="0" fontId="23" fillId="34" borderId="0" xfId="0" applyFont="1" applyFill="1" applyBorder="1" applyAlignment="1">
      <alignment horizontal="centerContinuous" vertical="center"/>
    </xf>
    <xf numFmtId="0" fontId="23" fillId="34" borderId="50" xfId="0" applyFont="1" applyFill="1" applyBorder="1" applyAlignment="1">
      <alignment horizontal="centerContinuous" vertical="center"/>
    </xf>
    <xf numFmtId="0" fontId="23" fillId="34" borderId="49" xfId="0" applyFont="1" applyFill="1" applyBorder="1" applyAlignment="1">
      <alignment horizontal="centerContinuous" vertical="center"/>
    </xf>
    <xf numFmtId="0" fontId="23" fillId="34" borderId="61" xfId="0" applyFont="1" applyFill="1" applyBorder="1" applyAlignment="1">
      <alignment horizontal="centerContinuous" vertical="center"/>
    </xf>
    <xf numFmtId="0" fontId="23" fillId="34" borderId="62" xfId="0" applyFont="1" applyFill="1" applyBorder="1" applyAlignment="1">
      <alignment horizontal="centerContinuous" vertical="center"/>
    </xf>
    <xf numFmtId="0" fontId="18" fillId="35" borderId="36" xfId="0" applyFont="1" applyFill="1" applyBorder="1" applyAlignment="1">
      <alignment horizontal="center" vertical="center"/>
    </xf>
    <xf numFmtId="0" fontId="18" fillId="35" borderId="66" xfId="0" applyFont="1" applyFill="1" applyBorder="1" applyAlignment="1">
      <alignment horizontal="center" vertical="center"/>
    </xf>
    <xf numFmtId="0" fontId="18" fillId="35" borderId="37" xfId="0" applyFont="1" applyFill="1" applyBorder="1" applyAlignment="1">
      <alignment horizontal="center" vertical="center"/>
    </xf>
    <xf numFmtId="0" fontId="18" fillId="35" borderId="38" xfId="0" applyFont="1" applyFill="1" applyBorder="1" applyAlignment="1">
      <alignment horizontal="center" vertical="center"/>
    </xf>
    <xf numFmtId="49" fontId="18" fillId="5" borderId="73" xfId="0" applyNumberFormat="1" applyFont="1" applyFill="1" applyBorder="1" applyAlignment="1">
      <alignment horizontal="center" vertical="center"/>
    </xf>
    <xf numFmtId="0" fontId="18" fillId="37" borderId="75" xfId="0" applyFont="1" applyFill="1" applyBorder="1" applyAlignment="1">
      <alignment horizontal="center" vertical="center"/>
    </xf>
    <xf numFmtId="2" fontId="20" fillId="38" borderId="76" xfId="0" applyNumberFormat="1" applyFont="1" applyFill="1" applyBorder="1" applyAlignment="1">
      <alignment horizontal="center" vertical="center"/>
    </xf>
    <xf numFmtId="2" fontId="20" fillId="38" borderId="77" xfId="0" applyNumberFormat="1" applyFont="1" applyFill="1" applyBorder="1" applyAlignment="1">
      <alignment horizontal="center" vertical="center"/>
    </xf>
    <xf numFmtId="2" fontId="20" fillId="38" borderId="78" xfId="0" applyNumberFormat="1" applyFont="1" applyFill="1" applyBorder="1" applyAlignment="1">
      <alignment horizontal="center" vertical="center"/>
    </xf>
    <xf numFmtId="2" fontId="20" fillId="38" borderId="79" xfId="0" applyNumberFormat="1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vertical="center"/>
    </xf>
    <xf numFmtId="0" fontId="20" fillId="38" borderId="69" xfId="0" applyFont="1" applyFill="1" applyBorder="1" applyAlignment="1">
      <alignment horizontal="center" vertical="center"/>
    </xf>
    <xf numFmtId="0" fontId="20" fillId="38" borderId="70" xfId="0" applyFont="1" applyFill="1" applyBorder="1" applyAlignment="1">
      <alignment horizontal="center" vertical="center"/>
    </xf>
    <xf numFmtId="0" fontId="20" fillId="38" borderId="71" xfId="0" applyFont="1" applyFill="1" applyBorder="1" applyAlignment="1">
      <alignment horizontal="center" vertical="center"/>
    </xf>
    <xf numFmtId="0" fontId="20" fillId="38" borderId="72" xfId="0" applyFont="1" applyFill="1" applyBorder="1" applyAlignment="1">
      <alignment horizontal="center" vertical="center"/>
    </xf>
    <xf numFmtId="0" fontId="18" fillId="39" borderId="43" xfId="0" applyFont="1" applyFill="1" applyBorder="1" applyAlignment="1">
      <alignment horizontal="center" vertical="center"/>
    </xf>
    <xf numFmtId="2" fontId="20" fillId="40" borderId="71" xfId="0" applyNumberFormat="1" applyFont="1" applyFill="1" applyBorder="1" applyAlignment="1">
      <alignment horizontal="center" vertical="center"/>
    </xf>
    <xf numFmtId="0" fontId="18" fillId="39" borderId="80" xfId="0" applyFont="1" applyFill="1" applyBorder="1" applyAlignment="1">
      <alignment horizontal="center" vertical="center"/>
    </xf>
    <xf numFmtId="2" fontId="20" fillId="40" borderId="81" xfId="0" applyNumberFormat="1" applyFont="1" applyFill="1" applyBorder="1" applyAlignment="1">
      <alignment horizontal="center" vertical="center"/>
    </xf>
    <xf numFmtId="2" fontId="20" fillId="40" borderId="82" xfId="0" applyNumberFormat="1" applyFont="1" applyFill="1" applyBorder="1" applyAlignment="1">
      <alignment horizontal="center" vertical="center"/>
    </xf>
    <xf numFmtId="2" fontId="20" fillId="40" borderId="8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2" borderId="33" xfId="0" applyFill="1" applyBorder="1" applyAlignment="1">
      <alignment horizontal="centerContinuous" vertical="center"/>
    </xf>
    <xf numFmtId="0" fontId="0" fillId="32" borderId="34" xfId="0" applyFill="1" applyBorder="1" applyAlignment="1">
      <alignment horizontal="centerContinuous" vertical="center"/>
    </xf>
    <xf numFmtId="0" fontId="20" fillId="32" borderId="47" xfId="0" applyFont="1" applyFill="1" applyBorder="1" applyAlignment="1">
      <alignment horizontal="centerContinuous" vertical="center"/>
    </xf>
    <xf numFmtId="2" fontId="20" fillId="40" borderId="87" xfId="0" applyNumberFormat="1" applyFont="1" applyFill="1" applyBorder="1" applyAlignment="1">
      <alignment horizontal="center" vertical="center"/>
    </xf>
    <xf numFmtId="2" fontId="20" fillId="40" borderId="84" xfId="0" applyNumberFormat="1" applyFont="1" applyFill="1" applyBorder="1" applyAlignment="1">
      <alignment horizontal="center" vertical="center"/>
    </xf>
    <xf numFmtId="2" fontId="20" fillId="41" borderId="67" xfId="0" applyNumberFormat="1" applyFont="1" applyFill="1" applyBorder="1" applyAlignment="1">
      <alignment horizontal="center" vertical="center"/>
    </xf>
    <xf numFmtId="2" fontId="20" fillId="41" borderId="0" xfId="0" applyNumberFormat="1" applyFont="1" applyFill="1" applyBorder="1" applyAlignment="1">
      <alignment horizontal="center" vertical="center"/>
    </xf>
    <xf numFmtId="2" fontId="20" fillId="41" borderId="68" xfId="0" applyNumberFormat="1" applyFont="1" applyFill="1" applyBorder="1" applyAlignment="1">
      <alignment horizontal="center" vertical="center"/>
    </xf>
    <xf numFmtId="2" fontId="20" fillId="41" borderId="86" xfId="0" applyNumberFormat="1" applyFont="1" applyFill="1" applyBorder="1" applyAlignment="1">
      <alignment horizontal="center" vertical="center"/>
    </xf>
    <xf numFmtId="2" fontId="20" fillId="41" borderId="69" xfId="0" applyNumberFormat="1" applyFont="1" applyFill="1" applyBorder="1" applyAlignment="1">
      <alignment horizontal="center" vertical="center"/>
    </xf>
    <xf numFmtId="2" fontId="20" fillId="41" borderId="71" xfId="0" applyNumberFormat="1" applyFont="1" applyFill="1" applyBorder="1" applyAlignment="1">
      <alignment horizontal="center" vertical="center"/>
    </xf>
    <xf numFmtId="2" fontId="20" fillId="41" borderId="84" xfId="0" applyNumberFormat="1" applyFont="1" applyFill="1" applyBorder="1" applyAlignment="1">
      <alignment horizontal="center" vertical="center"/>
    </xf>
    <xf numFmtId="2" fontId="20" fillId="41" borderId="74" xfId="0" applyNumberFormat="1" applyFont="1" applyFill="1" applyBorder="1" applyAlignment="1">
      <alignment horizontal="center" vertical="center"/>
    </xf>
    <xf numFmtId="2" fontId="20" fillId="41" borderId="85" xfId="0" applyNumberFormat="1" applyFont="1" applyFill="1" applyBorder="1" applyAlignment="1">
      <alignment horizontal="center" vertical="center"/>
    </xf>
    <xf numFmtId="0" fontId="18" fillId="35" borderId="63" xfId="0" applyFont="1" applyFill="1" applyBorder="1" applyAlignment="1">
      <alignment horizontal="centerContinuous"/>
    </xf>
    <xf numFmtId="0" fontId="0" fillId="35" borderId="64" xfId="0" applyFill="1" applyBorder="1" applyAlignment="1">
      <alignment horizontal="centerContinuous"/>
    </xf>
    <xf numFmtId="0" fontId="0" fillId="35" borderId="65" xfId="0" applyFill="1" applyBorder="1" applyAlignment="1">
      <alignment horizontal="centerContinuous"/>
    </xf>
    <xf numFmtId="2" fontId="20" fillId="41" borderId="88" xfId="0" applyNumberFormat="1" applyFont="1" applyFill="1" applyBorder="1" applyAlignment="1">
      <alignment horizontal="center" vertical="center"/>
    </xf>
    <xf numFmtId="0" fontId="20" fillId="32" borderId="47" xfId="0" applyFont="1" applyFill="1" applyBorder="1" applyAlignment="1">
      <alignment horizontal="centerContinuous" vertical="top"/>
    </xf>
    <xf numFmtId="0" fontId="0" fillId="32" borderId="0" xfId="0" applyFill="1" applyAlignment="1">
      <alignment horizontal="centerContinuous" vertical="top"/>
    </xf>
    <xf numFmtId="0" fontId="0" fillId="32" borderId="50" xfId="0" applyFill="1" applyBorder="1" applyAlignment="1">
      <alignment horizontal="centerContinuous" vertical="top"/>
    </xf>
    <xf numFmtId="0" fontId="20" fillId="32" borderId="0" xfId="0" applyFont="1" applyFill="1" applyAlignment="1">
      <alignment horizontal="centerContinuous" vertical="top"/>
    </xf>
    <xf numFmtId="0" fontId="20" fillId="32" borderId="50" xfId="0" applyFont="1" applyFill="1" applyBorder="1" applyAlignment="1">
      <alignment horizontal="centerContinuous" vertical="top"/>
    </xf>
    <xf numFmtId="0" fontId="0" fillId="33" borderId="0" xfId="0" applyFill="1" applyBorder="1"/>
    <xf numFmtId="0" fontId="0" fillId="33" borderId="15" xfId="0" applyFill="1" applyBorder="1"/>
    <xf numFmtId="0" fontId="1" fillId="33" borderId="16" xfId="0" applyFont="1" applyFill="1" applyBorder="1"/>
    <xf numFmtId="0" fontId="1" fillId="33" borderId="58" xfId="0" applyFont="1" applyFill="1" applyBorder="1"/>
    <xf numFmtId="1" fontId="0" fillId="5" borderId="1" xfId="0" applyNumberFormat="1" applyFill="1" applyBorder="1" applyAlignment="1">
      <alignment horizontal="center"/>
    </xf>
    <xf numFmtId="0" fontId="18" fillId="36" borderId="91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8" fillId="35" borderId="22" xfId="0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90" xfId="0" applyFill="1" applyBorder="1" applyAlignment="1">
      <alignment horizontal="center" vertical="center"/>
    </xf>
    <xf numFmtId="0" fontId="0" fillId="35" borderId="58" xfId="0" applyFill="1" applyBorder="1" applyAlignment="1">
      <alignment horizontal="center" vertical="center"/>
    </xf>
    <xf numFmtId="0" fontId="0" fillId="35" borderId="59" xfId="0" applyFill="1" applyBorder="1" applyAlignment="1">
      <alignment horizontal="center" vertical="center"/>
    </xf>
    <xf numFmtId="0" fontId="0" fillId="35" borderId="89" xfId="0" applyFill="1" applyBorder="1" applyAlignment="1">
      <alignment horizontal="center" vertical="center"/>
    </xf>
    <xf numFmtId="0" fontId="18" fillId="5" borderId="31" xfId="0" applyFont="1" applyFill="1" applyBorder="1" applyAlignment="1">
      <alignment horizontal="center" vertical="center"/>
    </xf>
    <xf numFmtId="0" fontId="19" fillId="10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8" fillId="5" borderId="35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CCCC00"/>
      <color rgb="FF99FFCC"/>
      <color rgb="FFFF7C80"/>
      <color rgb="FFFF99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Special Case Forecast</a:t>
            </a:r>
          </a:p>
        </c:rich>
      </c:tx>
      <c:layout>
        <c:manualLayout>
          <c:xMode val="edge"/>
          <c:yMode val="edge"/>
          <c:x val="0.3304442036836403"/>
          <c:y val="3.0060120240480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674972914409535E-2"/>
          <c:y val="0.25050124712437288"/>
          <c:w val="0.77356446370530874"/>
          <c:h val="0.5290586339266755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'Special Forecast'!$B$1</c:f>
              <c:strCache>
                <c:ptCount val="1"/>
                <c:pt idx="0">
                  <c:v>IEAC(t)sp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'Special Forecast'!$A$3:$A$32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'Special Forecast'!$B$3:$B$32</c:f>
              <c:numCache>
                <c:formatCode>0.0</c:formatCode>
                <c:ptCount val="30"/>
                <c:pt idx="0">
                  <c:v>27</c:v>
                </c:pt>
                <c:pt idx="1">
                  <c:v>27</c:v>
                </c:pt>
                <c:pt idx="2">
                  <c:v>33.86358099878197</c:v>
                </c:pt>
                <c:pt idx="3">
                  <c:v>39.494752081071297</c:v>
                </c:pt>
                <c:pt idx="4">
                  <c:v>41.801435406698566</c:v>
                </c:pt>
                <c:pt idx="5">
                  <c:v>42.801435406698566</c:v>
                </c:pt>
                <c:pt idx="6">
                  <c:v>43.801435406698566</c:v>
                </c:pt>
                <c:pt idx="7">
                  <c:v>41.870601589103288</c:v>
                </c:pt>
                <c:pt idx="8">
                  <c:v>36.297208896641948</c:v>
                </c:pt>
                <c:pt idx="9">
                  <c:v>36.989851678376269</c:v>
                </c:pt>
                <c:pt idx="10">
                  <c:v>36.164690862666426</c:v>
                </c:pt>
                <c:pt idx="11">
                  <c:v>35.53093561368209</c:v>
                </c:pt>
                <c:pt idx="12">
                  <c:v>35.723843930635837</c:v>
                </c:pt>
                <c:pt idx="13">
                  <c:v>35.423693470611241</c:v>
                </c:pt>
                <c:pt idx="14">
                  <c:v>34.598401115999565</c:v>
                </c:pt>
                <c:pt idx="15">
                  <c:v>33.300157822055631</c:v>
                </c:pt>
                <c:pt idx="16">
                  <c:v>30.761056511056509</c:v>
                </c:pt>
                <c:pt idx="17">
                  <c:v>29.773584905660378</c:v>
                </c:pt>
                <c:pt idx="18">
                  <c:v>29.47659281192567</c:v>
                </c:pt>
                <c:pt idx="19">
                  <c:v>29.844086678230283</c:v>
                </c:pt>
                <c:pt idx="20">
                  <c:v>29.644623582456624</c:v>
                </c:pt>
                <c:pt idx="21">
                  <c:v>29.70421648835746</c:v>
                </c:pt>
                <c:pt idx="22">
                  <c:v>29.816460542497154</c:v>
                </c:pt>
                <c:pt idx="23">
                  <c:v>29.714861055175191</c:v>
                </c:pt>
                <c:pt idx="24">
                  <c:v>29.740736390862644</c:v>
                </c:pt>
                <c:pt idx="25">
                  <c:v>29.796097891056732</c:v>
                </c:pt>
                <c:pt idx="26">
                  <c:v>29.643298134340952</c:v>
                </c:pt>
                <c:pt idx="27">
                  <c:v>29.685355854883952</c:v>
                </c:pt>
                <c:pt idx="28">
                  <c:v>30.34220601640839</c:v>
                </c:pt>
                <c:pt idx="29">
                  <c:v>30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'Special Forecast'!$C$1</c:f>
              <c:strCache>
                <c:ptCount val="1"/>
                <c:pt idx="0">
                  <c:v>IEAC(t)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'Special Forecast'!$A$3:$A$32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'Special Forecast'!$C$3:$C$32</c:f>
              <c:numCache>
                <c:formatCode>0.0</c:formatCode>
                <c:ptCount val="30"/>
                <c:pt idx="0">
                  <c:v>27</c:v>
                </c:pt>
                <c:pt idx="1">
                  <c:v>27</c:v>
                </c:pt>
                <c:pt idx="2">
                  <c:v>35.057247259439713</c:v>
                </c:pt>
                <c:pt idx="3">
                  <c:v>41.667752442996743</c:v>
                </c:pt>
                <c:pt idx="4">
                  <c:v>44.375598086124398</c:v>
                </c:pt>
                <c:pt idx="5">
                  <c:v>53.250717703349274</c:v>
                </c:pt>
                <c:pt idx="6">
                  <c:v>62.125837320574163</c:v>
                </c:pt>
                <c:pt idx="7">
                  <c:v>56.145289443813851</c:v>
                </c:pt>
                <c:pt idx="8">
                  <c:v>45.728085477540333</c:v>
                </c:pt>
                <c:pt idx="9">
                  <c:v>45.474238875878221</c:v>
                </c:pt>
                <c:pt idx="10">
                  <c:v>43.279773846434438</c:v>
                </c:pt>
                <c:pt idx="11">
                  <c:v>41.600100603621733</c:v>
                </c:pt>
                <c:pt idx="12">
                  <c:v>41.237427745664739</c:v>
                </c:pt>
                <c:pt idx="13">
                  <c:v>40.297667144532781</c:v>
                </c:pt>
                <c:pt idx="14">
                  <c:v>40.091479772507782</c:v>
                </c:pt>
                <c:pt idx="15">
                  <c:v>39.3095285066088</c:v>
                </c:pt>
                <c:pt idx="16">
                  <c:v>36.934275184275187</c:v>
                </c:pt>
                <c:pt idx="17">
                  <c:v>36.679245283018865</c:v>
                </c:pt>
                <c:pt idx="18">
                  <c:v>28.139973698892167</c:v>
                </c:pt>
                <c:pt idx="19">
                  <c:v>28.619116373086918</c:v>
                </c:pt>
                <c:pt idx="20">
                  <c:v>28.625122669283613</c:v>
                </c:pt>
                <c:pt idx="21">
                  <c:v>28.829394461912973</c:v>
                </c:pt>
                <c:pt idx="22">
                  <c:v>29.067835926449789</c:v>
                </c:pt>
                <c:pt idx="23">
                  <c:v>29.113974231912785</c:v>
                </c:pt>
                <c:pt idx="24">
                  <c:v>29.259501965923985</c:v>
                </c:pt>
                <c:pt idx="25">
                  <c:v>29.42297944241059</c:v>
                </c:pt>
                <c:pt idx="26">
                  <c:v>29.3943295322713</c:v>
                </c:pt>
                <c:pt idx="27">
                  <c:v>29.531403604587656</c:v>
                </c:pt>
                <c:pt idx="28">
                  <c:v>30.219076005961252</c:v>
                </c:pt>
                <c:pt idx="29">
                  <c:v>30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'Special Forecast'!$D$1</c:f>
              <c:strCache>
                <c:ptCount val="1"/>
                <c:pt idx="0">
                  <c:v>Plan Dur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'Special Forecast'!$A$3:$A$32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'Special Forecast'!$D$3:$D$32</c:f>
              <c:numCache>
                <c:formatCode>0</c:formatCode>
                <c:ptCount val="30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27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27</c:v>
                </c:pt>
                <c:pt idx="22">
                  <c:v>27</c:v>
                </c:pt>
                <c:pt idx="23">
                  <c:v>27</c:v>
                </c:pt>
                <c:pt idx="24">
                  <c:v>27</c:v>
                </c:pt>
                <c:pt idx="25">
                  <c:v>27</c:v>
                </c:pt>
                <c:pt idx="26">
                  <c:v>27</c:v>
                </c:pt>
                <c:pt idx="27">
                  <c:v>27</c:v>
                </c:pt>
                <c:pt idx="28">
                  <c:v>27</c:v>
                </c:pt>
                <c:pt idx="29">
                  <c:v>27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'Special Forecast'!$E$1</c:f>
              <c:strCache>
                <c:ptCount val="1"/>
                <c:pt idx="0">
                  <c:v>Actual Dur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'Special Forecast'!$A$3:$A$32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'Special Forecast'!$E$3:$E$32</c:f>
              <c:numCache>
                <c:formatCode>0</c:formatCode>
                <c:ptCount val="30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35808"/>
        <c:axId val="104938112"/>
      </c:scatterChart>
      <c:scatterChart>
        <c:scatterStyle val="lineMarker"/>
        <c:varyColors val="0"/>
        <c:ser>
          <c:idx val="4"/>
          <c:order val="4"/>
          <c:tx>
            <c:strRef>
              <c:f>'Special Forecast'!$F$1</c:f>
              <c:strCache>
                <c:ptCount val="1"/>
                <c:pt idx="0">
                  <c:v>Comp Date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'Special Forecast'!$A$3:$A$32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'Special Forecast'!$F$3:$F$32</c:f>
              <c:numCache>
                <c:formatCode>m/d/yyyy</c:formatCode>
                <c:ptCount val="30"/>
                <c:pt idx="0">
                  <c:v>40255</c:v>
                </c:pt>
                <c:pt idx="1">
                  <c:v>40255</c:v>
                </c:pt>
                <c:pt idx="2">
                  <c:v>40303.045066991472</c:v>
                </c:pt>
                <c:pt idx="3">
                  <c:v>40342.463264567501</c:v>
                </c:pt>
                <c:pt idx="4">
                  <c:v>40358.610047846887</c:v>
                </c:pt>
                <c:pt idx="5">
                  <c:v>40365.610047846887</c:v>
                </c:pt>
                <c:pt idx="6">
                  <c:v>40372.610047846887</c:v>
                </c:pt>
                <c:pt idx="7">
                  <c:v>40359.094211123724</c:v>
                </c:pt>
                <c:pt idx="8">
                  <c:v>40320.080462276492</c:v>
                </c:pt>
                <c:pt idx="9">
                  <c:v>40324.928961748636</c:v>
                </c:pt>
                <c:pt idx="10">
                  <c:v>40319.152836038666</c:v>
                </c:pt>
                <c:pt idx="11">
                  <c:v>40314.716549295772</c:v>
                </c:pt>
                <c:pt idx="12">
                  <c:v>40316.066907514454</c:v>
                </c:pt>
                <c:pt idx="13">
                  <c:v>40313.965854294278</c:v>
                </c:pt>
                <c:pt idx="14">
                  <c:v>40308.188807811996</c:v>
                </c:pt>
                <c:pt idx="15">
                  <c:v>40299.101104754387</c:v>
                </c:pt>
                <c:pt idx="16">
                  <c:v>40281.327395577398</c:v>
                </c:pt>
                <c:pt idx="17">
                  <c:v>40274.415094339623</c:v>
                </c:pt>
                <c:pt idx="18">
                  <c:v>40272.336149683477</c:v>
                </c:pt>
                <c:pt idx="19">
                  <c:v>40274.908606747609</c:v>
                </c:pt>
                <c:pt idx="20">
                  <c:v>40273.512365077193</c:v>
                </c:pt>
                <c:pt idx="21">
                  <c:v>40273.929515418502</c:v>
                </c:pt>
                <c:pt idx="22">
                  <c:v>40274.715223797481</c:v>
                </c:pt>
                <c:pt idx="23">
                  <c:v>40274.004027386225</c:v>
                </c:pt>
                <c:pt idx="24">
                  <c:v>40274.185154736042</c:v>
                </c:pt>
                <c:pt idx="25">
                  <c:v>40274.572685237399</c:v>
                </c:pt>
                <c:pt idx="26">
                  <c:v>40273.503086940385</c:v>
                </c:pt>
                <c:pt idx="27">
                  <c:v>40273.797490984187</c:v>
                </c:pt>
                <c:pt idx="28">
                  <c:v>40278.395442114859</c:v>
                </c:pt>
                <c:pt idx="29">
                  <c:v>40276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64864"/>
        <c:axId val="104966400"/>
      </c:scatterChart>
      <c:valAx>
        <c:axId val="104935808"/>
        <c:scaling>
          <c:orientation val="minMax"/>
          <c:max val="3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Periods</a:t>
                </a:r>
              </a:p>
            </c:rich>
          </c:tx>
          <c:layout>
            <c:manualLayout>
              <c:xMode val="edge"/>
              <c:yMode val="edge"/>
              <c:x val="0.4344528710725894"/>
              <c:y val="0.86573230450402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938112"/>
        <c:crosses val="autoZero"/>
        <c:crossBetween val="midCat"/>
        <c:majorUnit val="5"/>
        <c:minorUnit val="1"/>
      </c:valAx>
      <c:valAx>
        <c:axId val="104938112"/>
        <c:scaling>
          <c:orientation val="minMax"/>
          <c:max val="65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Duration</a:t>
                </a:r>
              </a:p>
            </c:rich>
          </c:tx>
          <c:layout>
            <c:manualLayout>
              <c:xMode val="edge"/>
              <c:yMode val="edge"/>
              <c:x val="1.1917659804983749E-2"/>
              <c:y val="0.4088180560596257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935808"/>
        <c:crosses val="autoZero"/>
        <c:crossBetween val="midCat"/>
        <c:majorUnit val="10"/>
        <c:minorUnit val="1"/>
      </c:valAx>
      <c:valAx>
        <c:axId val="104964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966400"/>
        <c:crosses val="autoZero"/>
        <c:crossBetween val="midCat"/>
      </c:valAx>
      <c:valAx>
        <c:axId val="104966400"/>
        <c:scaling>
          <c:orientation val="minMax"/>
          <c:max val="40390"/>
          <c:min val="40210"/>
        </c:scaling>
        <c:delete val="0"/>
        <c:axPos val="r"/>
        <c:numFmt formatCode="m/d/yy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964864"/>
        <c:crosses val="max"/>
        <c:crossBetween val="midCat"/>
        <c:majorUnit val="60"/>
        <c:min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733477789815818"/>
          <c:y val="0.15831684366107543"/>
          <c:w val="0.63488624052004328"/>
          <c:h val="5.8116232464929862E-2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1</xdr:row>
      <xdr:rowOff>9525</xdr:rowOff>
    </xdr:from>
    <xdr:to>
      <xdr:col>20</xdr:col>
      <xdr:colOff>581025</xdr:colOff>
      <xdr:row>30</xdr:row>
      <xdr:rowOff>57150</xdr:rowOff>
    </xdr:to>
    <xdr:graphicFrame macro="">
      <xdr:nvGraphicFramePr>
        <xdr:cNvPr id="205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161925</xdr:rowOff>
    </xdr:from>
    <xdr:to>
      <xdr:col>13</xdr:col>
      <xdr:colOff>352425</xdr:colOff>
      <xdr:row>22</xdr:row>
      <xdr:rowOff>38100</xdr:rowOff>
    </xdr:to>
    <xdr:pic>
      <xdr:nvPicPr>
        <xdr:cNvPr id="11271" name="Picture 3" descr="Special Case #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999" b="15999"/>
        <a:stretch>
          <a:fillRect/>
        </a:stretch>
      </xdr:blipFill>
      <xdr:spPr bwMode="auto">
        <a:xfrm>
          <a:off x="2495550" y="333375"/>
          <a:ext cx="6448425" cy="328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1</xdr:row>
      <xdr:rowOff>161925</xdr:rowOff>
    </xdr:from>
    <xdr:to>
      <xdr:col>13</xdr:col>
      <xdr:colOff>361950</xdr:colOff>
      <xdr:row>22</xdr:row>
      <xdr:rowOff>38100</xdr:rowOff>
    </xdr:to>
    <xdr:pic>
      <xdr:nvPicPr>
        <xdr:cNvPr id="12298" name="Picture 6" descr="Special Case #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999" b="15999"/>
        <a:stretch>
          <a:fillRect/>
        </a:stretch>
      </xdr:blipFill>
      <xdr:spPr bwMode="auto">
        <a:xfrm>
          <a:off x="2505075" y="333375"/>
          <a:ext cx="6448425" cy="328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600075</xdr:colOff>
      <xdr:row>1</xdr:row>
      <xdr:rowOff>152400</xdr:rowOff>
    </xdr:from>
    <xdr:to>
      <xdr:col>13</xdr:col>
      <xdr:colOff>342900</xdr:colOff>
      <xdr:row>22</xdr:row>
      <xdr:rowOff>28575</xdr:rowOff>
    </xdr:to>
    <xdr:pic>
      <xdr:nvPicPr>
        <xdr:cNvPr id="14346" name="Picture 6" descr="Special Case #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999" b="15999"/>
        <a:stretch>
          <a:fillRect/>
        </a:stretch>
      </xdr:blipFill>
      <xdr:spPr bwMode="auto">
        <a:xfrm>
          <a:off x="2486025" y="323850"/>
          <a:ext cx="6448425" cy="328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447675</xdr:colOff>
      <xdr:row>1</xdr:row>
      <xdr:rowOff>161925</xdr:rowOff>
    </xdr:from>
    <xdr:to>
      <xdr:col>13</xdr:col>
      <xdr:colOff>171450</xdr:colOff>
      <xdr:row>22</xdr:row>
      <xdr:rowOff>38100</xdr:rowOff>
    </xdr:to>
    <xdr:pic>
      <xdr:nvPicPr>
        <xdr:cNvPr id="15367" name="Picture 3" descr="Special Case #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999" b="15999"/>
        <a:stretch>
          <a:fillRect/>
        </a:stretch>
      </xdr:blipFill>
      <xdr:spPr bwMode="auto">
        <a:xfrm>
          <a:off x="2333625" y="333375"/>
          <a:ext cx="6429375" cy="328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1</xdr:row>
      <xdr:rowOff>142875</xdr:rowOff>
    </xdr:from>
    <xdr:to>
      <xdr:col>13</xdr:col>
      <xdr:colOff>200025</xdr:colOff>
      <xdr:row>22</xdr:row>
      <xdr:rowOff>19050</xdr:rowOff>
    </xdr:to>
    <xdr:pic>
      <xdr:nvPicPr>
        <xdr:cNvPr id="17417" name="Picture 5" descr="Special Case #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999" b="15999"/>
        <a:stretch>
          <a:fillRect/>
        </a:stretch>
      </xdr:blipFill>
      <xdr:spPr bwMode="auto">
        <a:xfrm>
          <a:off x="2343150" y="314325"/>
          <a:ext cx="6448425" cy="328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M49"/>
  <sheetViews>
    <sheetView tabSelected="1" workbookViewId="0">
      <selection activeCell="N28" sqref="N28"/>
    </sheetView>
  </sheetViews>
  <sheetFormatPr defaultRowHeight="12.75" x14ac:dyDescent="0.2"/>
  <sheetData>
    <row r="1" spans="1:12" ht="23.25" x14ac:dyDescent="0.2">
      <c r="A1" s="83" t="s">
        <v>51</v>
      </c>
      <c r="B1" s="83"/>
      <c r="C1" s="83"/>
      <c r="D1" s="83"/>
      <c r="E1" s="83"/>
      <c r="F1" s="83"/>
      <c r="G1" s="83"/>
      <c r="H1" s="83"/>
      <c r="I1" s="83"/>
      <c r="J1" s="87"/>
      <c r="K1" s="87"/>
      <c r="L1" s="87"/>
    </row>
    <row r="2" spans="1:12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x14ac:dyDescent="0.2">
      <c r="A3" s="89" t="s">
        <v>27</v>
      </c>
      <c r="B3" t="s">
        <v>118</v>
      </c>
    </row>
    <row r="4" spans="1:12" x14ac:dyDescent="0.2">
      <c r="A4" s="89" t="s">
        <v>28</v>
      </c>
      <c r="B4" t="s">
        <v>80</v>
      </c>
    </row>
    <row r="5" spans="1:12" x14ac:dyDescent="0.2">
      <c r="A5" s="89"/>
      <c r="B5" t="s">
        <v>50</v>
      </c>
    </row>
    <row r="6" spans="1:12" x14ac:dyDescent="0.2">
      <c r="A6" s="89" t="s">
        <v>29</v>
      </c>
      <c r="B6" t="s">
        <v>81</v>
      </c>
    </row>
    <row r="7" spans="1:12" x14ac:dyDescent="0.2">
      <c r="A7" s="89"/>
      <c r="B7" t="s">
        <v>82</v>
      </c>
    </row>
    <row r="8" spans="1:12" x14ac:dyDescent="0.2">
      <c r="A8" s="89" t="s">
        <v>30</v>
      </c>
      <c r="B8" t="s">
        <v>52</v>
      </c>
    </row>
    <row r="9" spans="1:12" ht="15.75" x14ac:dyDescent="0.3">
      <c r="A9" s="89"/>
      <c r="B9" t="s">
        <v>85</v>
      </c>
    </row>
    <row r="10" spans="1:12" x14ac:dyDescent="0.2">
      <c r="A10" s="89"/>
      <c r="B10" t="s">
        <v>99</v>
      </c>
    </row>
    <row r="11" spans="1:12" ht="15.75" x14ac:dyDescent="0.3">
      <c r="A11" s="89"/>
      <c r="B11" t="s">
        <v>100</v>
      </c>
    </row>
    <row r="12" spans="1:12" x14ac:dyDescent="0.2">
      <c r="A12" s="89"/>
      <c r="B12" t="s">
        <v>102</v>
      </c>
    </row>
    <row r="13" spans="1:12" x14ac:dyDescent="0.2">
      <c r="A13" s="89"/>
      <c r="B13" t="s">
        <v>101</v>
      </c>
    </row>
    <row r="14" spans="1:12" x14ac:dyDescent="0.2">
      <c r="A14" s="89" t="s">
        <v>31</v>
      </c>
      <c r="B14" t="s">
        <v>56</v>
      </c>
    </row>
    <row r="15" spans="1:12" x14ac:dyDescent="0.2">
      <c r="A15" s="89"/>
      <c r="B15" t="s">
        <v>57</v>
      </c>
    </row>
    <row r="16" spans="1:12" x14ac:dyDescent="0.2">
      <c r="A16" s="89"/>
      <c r="B16" t="s">
        <v>59</v>
      </c>
    </row>
    <row r="17" spans="1:12" x14ac:dyDescent="0.2">
      <c r="A17" s="89"/>
      <c r="B17" t="s">
        <v>60</v>
      </c>
    </row>
    <row r="18" spans="1:12" x14ac:dyDescent="0.2">
      <c r="A18" s="89"/>
      <c r="B18" t="s">
        <v>61</v>
      </c>
    </row>
    <row r="19" spans="1:12" x14ac:dyDescent="0.2">
      <c r="A19" s="89" t="s">
        <v>32</v>
      </c>
      <c r="B19" t="s">
        <v>103</v>
      </c>
    </row>
    <row r="20" spans="1:12" s="139" customFormat="1" ht="12.75" customHeight="1" x14ac:dyDescent="0.2">
      <c r="A20" s="88"/>
      <c r="B20" s="136" t="s">
        <v>104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</row>
    <row r="21" spans="1:12" ht="12.75" customHeight="1" x14ac:dyDescent="0.2">
      <c r="A21" s="88"/>
      <c r="B21" t="s">
        <v>105</v>
      </c>
    </row>
    <row r="22" spans="1:12" ht="12.75" customHeight="1" x14ac:dyDescent="0.2">
      <c r="A22" s="137" t="s">
        <v>41</v>
      </c>
      <c r="B22" s="138" t="s">
        <v>58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</row>
    <row r="23" spans="1:12" ht="12.75" customHeight="1" x14ac:dyDescent="0.2">
      <c r="A23" s="88"/>
      <c r="B23" s="136" t="s">
        <v>79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</row>
    <row r="24" spans="1:12" ht="12.75" customHeight="1" x14ac:dyDescent="0.2">
      <c r="A24" s="88"/>
    </row>
    <row r="25" spans="1:12" ht="23.25" customHeight="1" x14ac:dyDescent="0.2">
      <c r="A25" s="84" t="s">
        <v>33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</row>
    <row r="26" spans="1:12" ht="12.75" customHeight="1" x14ac:dyDescent="0.2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1:12" ht="12.75" customHeight="1" x14ac:dyDescent="0.2">
      <c r="A27" s="88"/>
      <c r="B27" t="s">
        <v>84</v>
      </c>
    </row>
    <row r="28" spans="1:12" ht="12.75" customHeight="1" x14ac:dyDescent="0.2">
      <c r="A28" s="88"/>
      <c r="B28" t="s">
        <v>83</v>
      </c>
    </row>
    <row r="29" spans="1:12" ht="12.75" customHeight="1" x14ac:dyDescent="0.2">
      <c r="A29" s="88"/>
      <c r="B29" t="s">
        <v>106</v>
      </c>
    </row>
    <row r="30" spans="1:12" ht="12.75" customHeight="1" x14ac:dyDescent="0.2">
      <c r="A30" s="88"/>
      <c r="B30" t="s">
        <v>114</v>
      </c>
    </row>
    <row r="31" spans="1:12" ht="12.75" customHeight="1" x14ac:dyDescent="0.2">
      <c r="A31" s="88"/>
    </row>
    <row r="32" spans="1:12" x14ac:dyDescent="0.2">
      <c r="A32" s="88"/>
      <c r="B32" t="s">
        <v>35</v>
      </c>
    </row>
    <row r="33" spans="1:13" x14ac:dyDescent="0.2">
      <c r="A33" s="88"/>
      <c r="B33" s="90" t="s">
        <v>34</v>
      </c>
      <c r="C33" t="s">
        <v>37</v>
      </c>
    </row>
    <row r="34" spans="1:13" x14ac:dyDescent="0.2">
      <c r="A34" s="88"/>
      <c r="C34" t="s">
        <v>107</v>
      </c>
    </row>
    <row r="35" spans="1:13" x14ac:dyDescent="0.2">
      <c r="A35" s="88"/>
      <c r="B35" s="90" t="s">
        <v>36</v>
      </c>
      <c r="C35" t="s">
        <v>38</v>
      </c>
    </row>
    <row r="36" spans="1:13" x14ac:dyDescent="0.2">
      <c r="A36" s="88"/>
      <c r="C36" t="s">
        <v>39</v>
      </c>
    </row>
    <row r="37" spans="1:13" x14ac:dyDescent="0.2">
      <c r="A37" s="88"/>
      <c r="B37" s="90" t="s">
        <v>40</v>
      </c>
      <c r="C37" t="s">
        <v>108</v>
      </c>
    </row>
    <row r="38" spans="1:13" x14ac:dyDescent="0.2">
      <c r="A38" s="88"/>
      <c r="C38" t="s">
        <v>109</v>
      </c>
    </row>
    <row r="39" spans="1:13" ht="13.5" thickBot="1" x14ac:dyDescent="0.25">
      <c r="A39" s="88"/>
    </row>
    <row r="40" spans="1:13" x14ac:dyDescent="0.2">
      <c r="A40" s="88"/>
      <c r="B40" s="237" t="s">
        <v>121</v>
      </c>
      <c r="C40" s="238"/>
      <c r="D40" s="238"/>
      <c r="E40" s="238"/>
      <c r="F40" s="238"/>
      <c r="G40" s="238"/>
      <c r="H40" s="238"/>
      <c r="I40" s="238"/>
      <c r="J40" s="238"/>
      <c r="K40" s="238"/>
      <c r="L40" s="239"/>
    </row>
    <row r="41" spans="1:13" x14ac:dyDescent="0.2">
      <c r="A41" s="88"/>
      <c r="B41" s="301" t="s">
        <v>147</v>
      </c>
      <c r="C41" s="299"/>
      <c r="D41" s="299"/>
      <c r="E41" s="299"/>
      <c r="F41" s="299"/>
      <c r="G41" s="299"/>
      <c r="H41" s="299"/>
      <c r="I41" s="299"/>
      <c r="J41" s="299"/>
      <c r="K41" s="299"/>
      <c r="L41" s="300"/>
    </row>
    <row r="42" spans="1:13" ht="13.5" thickBot="1" x14ac:dyDescent="0.25">
      <c r="A42" s="88"/>
      <c r="B42" s="302" t="s">
        <v>148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1"/>
      <c r="M42" s="140"/>
    </row>
    <row r="43" spans="1:13" ht="13.5" thickBot="1" x14ac:dyDescent="0.25">
      <c r="A43" s="88"/>
      <c r="M43" s="140"/>
    </row>
    <row r="44" spans="1:13" x14ac:dyDescent="0.2">
      <c r="A44" s="88"/>
      <c r="B44" s="91" t="s">
        <v>111</v>
      </c>
      <c r="C44" s="92"/>
      <c r="D44" s="92"/>
      <c r="E44" s="92"/>
      <c r="F44" s="92"/>
      <c r="G44" s="92"/>
      <c r="H44" s="92"/>
      <c r="I44" s="92"/>
      <c r="J44" s="93"/>
      <c r="K44" s="93"/>
      <c r="L44" s="94"/>
    </row>
    <row r="45" spans="1:13" x14ac:dyDescent="0.2">
      <c r="A45" s="88"/>
      <c r="B45" s="95" t="s">
        <v>112</v>
      </c>
      <c r="C45" s="96"/>
      <c r="D45" s="96"/>
      <c r="E45" s="96"/>
      <c r="F45" s="96"/>
      <c r="G45" s="96"/>
      <c r="H45" s="96"/>
      <c r="I45" s="96"/>
      <c r="J45" s="96"/>
      <c r="K45" s="96"/>
      <c r="L45" s="97"/>
    </row>
    <row r="46" spans="1:13" ht="13.5" thickBot="1" x14ac:dyDescent="0.25">
      <c r="A46" s="88"/>
      <c r="B46" s="98" t="s">
        <v>113</v>
      </c>
      <c r="C46" s="99"/>
      <c r="D46" s="99"/>
      <c r="E46" s="99"/>
      <c r="F46" s="99"/>
      <c r="G46" s="99"/>
      <c r="H46" s="99"/>
      <c r="I46" s="99"/>
      <c r="J46" s="99"/>
      <c r="K46" s="99"/>
      <c r="L46" s="100"/>
    </row>
    <row r="47" spans="1:13" ht="13.5" thickBot="1" x14ac:dyDescent="0.25">
      <c r="A47" s="88"/>
    </row>
    <row r="48" spans="1:13" x14ac:dyDescent="0.2">
      <c r="A48" s="88"/>
      <c r="B48" s="141" t="s">
        <v>110</v>
      </c>
      <c r="C48" s="142"/>
      <c r="D48" s="142"/>
      <c r="E48" s="142"/>
      <c r="F48" s="142"/>
      <c r="G48" s="142"/>
      <c r="H48" s="142"/>
      <c r="I48" s="142"/>
      <c r="J48" s="142"/>
      <c r="K48" s="142"/>
      <c r="L48" s="143"/>
    </row>
    <row r="49" spans="2:12" ht="13.5" thickBot="1" x14ac:dyDescent="0.25">
      <c r="B49" s="144" t="s">
        <v>62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6"/>
    </row>
  </sheetData>
  <phoneticPr fontId="5" type="noConversion"/>
  <pageMargins left="0.75" right="0.75" top="1" bottom="1" header="0.5" footer="0.5"/>
  <pageSetup orientation="portrait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</sheetPr>
  <dimension ref="A1:B35"/>
  <sheetViews>
    <sheetView workbookViewId="0">
      <selection activeCell="G31" sqref="G31"/>
    </sheetView>
  </sheetViews>
  <sheetFormatPr defaultRowHeight="12.75" x14ac:dyDescent="0.2"/>
  <cols>
    <col min="1" max="2" width="14.140625" customWidth="1"/>
  </cols>
  <sheetData>
    <row r="1" spans="1:2" ht="13.5" thickBot="1" x14ac:dyDescent="0.25">
      <c r="A1" s="68" t="s">
        <v>11</v>
      </c>
      <c r="B1" s="68" t="s">
        <v>12</v>
      </c>
    </row>
    <row r="2" spans="1:2" ht="13.5" thickBot="1" x14ac:dyDescent="0.25">
      <c r="A2" s="7">
        <v>0</v>
      </c>
      <c r="B2" s="7">
        <v>0</v>
      </c>
    </row>
    <row r="3" spans="1:2" x14ac:dyDescent="0.2">
      <c r="A3" s="27">
        <v>93</v>
      </c>
      <c r="B3" s="27">
        <v>93</v>
      </c>
    </row>
    <row r="4" spans="1:2" x14ac:dyDescent="0.2">
      <c r="A4" s="27">
        <v>644</v>
      </c>
      <c r="B4" s="27">
        <v>644</v>
      </c>
    </row>
    <row r="5" spans="1:2" x14ac:dyDescent="0.2">
      <c r="A5" s="27">
        <v>975</v>
      </c>
      <c r="B5" s="27">
        <v>1710</v>
      </c>
    </row>
    <row r="6" spans="1:2" x14ac:dyDescent="0.2">
      <c r="A6" s="27">
        <v>1275</v>
      </c>
      <c r="B6" s="27">
        <v>2397</v>
      </c>
    </row>
    <row r="7" spans="1:2" x14ac:dyDescent="0.2">
      <c r="A7" s="27">
        <v>1739</v>
      </c>
      <c r="B7" s="27">
        <v>3060</v>
      </c>
    </row>
    <row r="8" spans="1:2" x14ac:dyDescent="0.2">
      <c r="A8" s="27">
        <v>2292</v>
      </c>
      <c r="B8" s="27">
        <v>3923</v>
      </c>
    </row>
    <row r="9" spans="1:2" x14ac:dyDescent="0.2">
      <c r="A9" s="27">
        <v>3331</v>
      </c>
      <c r="B9" s="27">
        <v>4722</v>
      </c>
    </row>
    <row r="10" spans="1:2" x14ac:dyDescent="0.2">
      <c r="A10" s="27">
        <v>3869</v>
      </c>
      <c r="B10" s="27">
        <v>5743</v>
      </c>
    </row>
    <row r="11" spans="1:2" x14ac:dyDescent="0.2">
      <c r="A11" s="27">
        <v>4612</v>
      </c>
      <c r="B11" s="27">
        <v>7369</v>
      </c>
    </row>
    <row r="12" spans="1:2" x14ac:dyDescent="0.2">
      <c r="A12" s="27">
        <v>5527</v>
      </c>
      <c r="B12" s="27">
        <v>9005</v>
      </c>
    </row>
    <row r="13" spans="1:2" x14ac:dyDescent="0.2">
      <c r="A13" s="27">
        <v>6575</v>
      </c>
      <c r="B13" s="27">
        <v>10850</v>
      </c>
    </row>
    <row r="14" spans="1:2" x14ac:dyDescent="0.2">
      <c r="A14" s="27">
        <v>7991</v>
      </c>
      <c r="B14" s="27">
        <v>12218</v>
      </c>
    </row>
    <row r="15" spans="1:2" x14ac:dyDescent="0.2">
      <c r="A15" s="27">
        <v>9193</v>
      </c>
      <c r="B15" s="27">
        <v>13921</v>
      </c>
    </row>
    <row r="16" spans="1:2" x14ac:dyDescent="0.2">
      <c r="A16" s="27">
        <v>10831</v>
      </c>
      <c r="B16" s="27">
        <v>15417</v>
      </c>
    </row>
    <row r="17" spans="1:2" x14ac:dyDescent="0.2">
      <c r="A17" s="27" t="s">
        <v>16</v>
      </c>
      <c r="B17" s="27" t="s">
        <v>16</v>
      </c>
    </row>
    <row r="18" spans="1:2" x14ac:dyDescent="0.2">
      <c r="A18" s="27" t="s">
        <v>16</v>
      </c>
      <c r="B18" s="27" t="s">
        <v>16</v>
      </c>
    </row>
    <row r="19" spans="1:2" x14ac:dyDescent="0.2">
      <c r="A19" s="27" t="s">
        <v>16</v>
      </c>
      <c r="B19" s="27" t="s">
        <v>16</v>
      </c>
    </row>
    <row r="20" spans="1:2" x14ac:dyDescent="0.2">
      <c r="A20" s="27" t="s">
        <v>16</v>
      </c>
      <c r="B20" s="27" t="s">
        <v>16</v>
      </c>
    </row>
    <row r="21" spans="1:2" x14ac:dyDescent="0.2">
      <c r="A21" s="27">
        <v>12946</v>
      </c>
      <c r="B21" s="27">
        <v>18170</v>
      </c>
    </row>
    <row r="22" spans="1:2" x14ac:dyDescent="0.2">
      <c r="A22" s="27">
        <v>14295</v>
      </c>
      <c r="B22" s="27">
        <v>20022</v>
      </c>
    </row>
    <row r="23" spans="1:2" x14ac:dyDescent="0.2">
      <c r="A23" s="27">
        <v>16051</v>
      </c>
      <c r="B23" s="27">
        <v>21936</v>
      </c>
    </row>
    <row r="24" spans="1:2" x14ac:dyDescent="0.2">
      <c r="A24" s="27">
        <v>17808</v>
      </c>
      <c r="B24" s="27">
        <v>24418</v>
      </c>
    </row>
    <row r="25" spans="1:2" x14ac:dyDescent="0.2">
      <c r="A25" s="27">
        <v>19666</v>
      </c>
      <c r="B25" s="27">
        <v>26186</v>
      </c>
    </row>
    <row r="26" spans="1:2" x14ac:dyDescent="0.2">
      <c r="A26" s="27">
        <v>21178</v>
      </c>
      <c r="B26" s="27">
        <v>27972</v>
      </c>
    </row>
    <row r="27" spans="1:2" x14ac:dyDescent="0.2">
      <c r="A27" s="27">
        <v>22839</v>
      </c>
      <c r="B27" s="27">
        <v>29397</v>
      </c>
    </row>
    <row r="28" spans="1:2" x14ac:dyDescent="0.2">
      <c r="A28" s="27">
        <v>24873</v>
      </c>
      <c r="B28" s="27">
        <v>30899</v>
      </c>
    </row>
    <row r="29" spans="1:2" x14ac:dyDescent="0.2">
      <c r="A29" s="27">
        <v>26310</v>
      </c>
      <c r="B29" s="27">
        <v>31821</v>
      </c>
    </row>
    <row r="30" spans="1:2" x14ac:dyDescent="0.2">
      <c r="A30" s="27">
        <v>27720</v>
      </c>
      <c r="B30" s="27"/>
    </row>
    <row r="31" spans="1:2" x14ac:dyDescent="0.2">
      <c r="A31" s="27">
        <v>29113</v>
      </c>
      <c r="B31" s="27"/>
    </row>
    <row r="32" spans="1:2" x14ac:dyDescent="0.2">
      <c r="A32" s="27">
        <v>30298</v>
      </c>
      <c r="B32" s="27"/>
    </row>
    <row r="33" spans="1:2" x14ac:dyDescent="0.2">
      <c r="A33" s="27">
        <v>30765</v>
      </c>
      <c r="B33" s="27"/>
    </row>
    <row r="34" spans="1:2" x14ac:dyDescent="0.2">
      <c r="A34" s="27">
        <v>31821</v>
      </c>
      <c r="B34" s="27"/>
    </row>
    <row r="35" spans="1:2" x14ac:dyDescent="0.2">
      <c r="A35" s="27"/>
      <c r="B35" s="27"/>
    </row>
  </sheetData>
  <phoneticPr fontId="5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B31"/>
  <sheetViews>
    <sheetView workbookViewId="0">
      <selection activeCell="D32" sqref="D32"/>
    </sheetView>
  </sheetViews>
  <sheetFormatPr defaultRowHeight="12.75" x14ac:dyDescent="0.2"/>
  <cols>
    <col min="1" max="2" width="14.140625" customWidth="1"/>
  </cols>
  <sheetData>
    <row r="1" spans="1:2" ht="13.5" thickBot="1" x14ac:dyDescent="0.25">
      <c r="A1" s="68" t="s">
        <v>11</v>
      </c>
      <c r="B1" s="68" t="s">
        <v>12</v>
      </c>
    </row>
    <row r="2" spans="1:2" ht="13.5" thickBot="1" x14ac:dyDescent="0.25">
      <c r="A2" s="7">
        <v>0</v>
      </c>
      <c r="B2" s="7">
        <v>0</v>
      </c>
    </row>
    <row r="3" spans="1:2" x14ac:dyDescent="0.2">
      <c r="A3" s="27">
        <v>93</v>
      </c>
      <c r="B3" s="27">
        <v>93</v>
      </c>
    </row>
    <row r="4" spans="1:2" x14ac:dyDescent="0.2">
      <c r="A4" s="27">
        <v>644</v>
      </c>
      <c r="B4" s="27">
        <v>644</v>
      </c>
    </row>
    <row r="5" spans="1:2" x14ac:dyDescent="0.2">
      <c r="A5" s="27">
        <v>975</v>
      </c>
      <c r="B5" s="27">
        <v>1710</v>
      </c>
    </row>
    <row r="6" spans="1:2" x14ac:dyDescent="0.2">
      <c r="A6" s="27">
        <v>1275</v>
      </c>
      <c r="B6" s="27">
        <v>2397</v>
      </c>
    </row>
    <row r="7" spans="1:2" x14ac:dyDescent="0.2">
      <c r="A7" s="27">
        <v>1739</v>
      </c>
      <c r="B7" s="27">
        <v>3060</v>
      </c>
    </row>
    <row r="8" spans="1:2" x14ac:dyDescent="0.2">
      <c r="A8" s="27">
        <v>2292</v>
      </c>
      <c r="B8" s="27">
        <v>3923</v>
      </c>
    </row>
    <row r="9" spans="1:2" x14ac:dyDescent="0.2">
      <c r="A9" s="27">
        <v>3331</v>
      </c>
      <c r="B9" s="27">
        <v>4722</v>
      </c>
    </row>
    <row r="10" spans="1:2" x14ac:dyDescent="0.2">
      <c r="A10" s="27">
        <v>3869</v>
      </c>
      <c r="B10" s="27">
        <v>5743</v>
      </c>
    </row>
    <row r="11" spans="1:2" x14ac:dyDescent="0.2">
      <c r="A11" s="27">
        <v>4612</v>
      </c>
      <c r="B11" s="27">
        <v>7369</v>
      </c>
    </row>
    <row r="12" spans="1:2" x14ac:dyDescent="0.2">
      <c r="A12" s="27">
        <v>5527</v>
      </c>
      <c r="B12" s="27">
        <v>9005</v>
      </c>
    </row>
    <row r="13" spans="1:2" x14ac:dyDescent="0.2">
      <c r="A13" s="27">
        <v>6575</v>
      </c>
      <c r="B13" s="27">
        <v>10850</v>
      </c>
    </row>
    <row r="14" spans="1:2" x14ac:dyDescent="0.2">
      <c r="A14" s="27">
        <v>7991</v>
      </c>
      <c r="B14" s="27">
        <v>12218</v>
      </c>
    </row>
    <row r="15" spans="1:2" x14ac:dyDescent="0.2">
      <c r="A15" s="27">
        <v>9193</v>
      </c>
      <c r="B15" s="27">
        <v>13921</v>
      </c>
    </row>
    <row r="16" spans="1:2" x14ac:dyDescent="0.2">
      <c r="A16" s="27">
        <v>10831</v>
      </c>
      <c r="B16" s="27">
        <v>15417</v>
      </c>
    </row>
    <row r="17" spans="1:2" x14ac:dyDescent="0.2">
      <c r="A17" s="27">
        <v>12946</v>
      </c>
      <c r="B17" s="27" t="s">
        <v>16</v>
      </c>
    </row>
    <row r="18" spans="1:2" x14ac:dyDescent="0.2">
      <c r="A18" s="27">
        <v>14295</v>
      </c>
      <c r="B18" s="27" t="s">
        <v>16</v>
      </c>
    </row>
    <row r="19" spans="1:2" x14ac:dyDescent="0.2">
      <c r="A19" s="27">
        <v>16051</v>
      </c>
      <c r="B19" s="27" t="s">
        <v>16</v>
      </c>
    </row>
    <row r="20" spans="1:2" x14ac:dyDescent="0.2">
      <c r="A20" s="27">
        <v>17808</v>
      </c>
      <c r="B20" s="27" t="s">
        <v>16</v>
      </c>
    </row>
    <row r="21" spans="1:2" x14ac:dyDescent="0.2">
      <c r="A21" s="27">
        <v>19666</v>
      </c>
      <c r="B21" s="27">
        <v>18170</v>
      </c>
    </row>
    <row r="22" spans="1:2" x14ac:dyDescent="0.2">
      <c r="A22" s="27">
        <v>21178</v>
      </c>
      <c r="B22" s="27">
        <v>20022</v>
      </c>
    </row>
    <row r="23" spans="1:2" x14ac:dyDescent="0.2">
      <c r="A23" s="27">
        <v>22839</v>
      </c>
      <c r="B23" s="27">
        <v>21936</v>
      </c>
    </row>
    <row r="24" spans="1:2" x14ac:dyDescent="0.2">
      <c r="A24" s="27">
        <v>24873</v>
      </c>
      <c r="B24" s="27">
        <v>24418</v>
      </c>
    </row>
    <row r="25" spans="1:2" x14ac:dyDescent="0.2">
      <c r="A25" s="27">
        <v>26310</v>
      </c>
      <c r="B25" s="27">
        <v>26186</v>
      </c>
    </row>
    <row r="26" spans="1:2" x14ac:dyDescent="0.2">
      <c r="A26" s="27">
        <v>27720</v>
      </c>
      <c r="B26" s="27">
        <v>27972</v>
      </c>
    </row>
    <row r="27" spans="1:2" x14ac:dyDescent="0.2">
      <c r="A27" s="27">
        <v>29113</v>
      </c>
      <c r="B27" s="27">
        <v>29397</v>
      </c>
    </row>
    <row r="28" spans="1:2" x14ac:dyDescent="0.2">
      <c r="A28" s="27">
        <v>30298</v>
      </c>
      <c r="B28" s="27">
        <v>30899</v>
      </c>
    </row>
    <row r="29" spans="1:2" x14ac:dyDescent="0.2">
      <c r="A29" s="27">
        <v>30765</v>
      </c>
      <c r="B29" s="27">
        <v>31821</v>
      </c>
    </row>
    <row r="30" spans="1:2" x14ac:dyDescent="0.2">
      <c r="A30" s="27">
        <v>31821</v>
      </c>
      <c r="B30" s="27"/>
    </row>
    <row r="31" spans="1:2" x14ac:dyDescent="0.2">
      <c r="A31" s="27"/>
      <c r="B31" s="27"/>
    </row>
  </sheetData>
  <phoneticPr fontId="5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B33"/>
  <sheetViews>
    <sheetView workbookViewId="0">
      <selection activeCell="G30" sqref="G30"/>
    </sheetView>
  </sheetViews>
  <sheetFormatPr defaultRowHeight="12.75" x14ac:dyDescent="0.2"/>
  <cols>
    <col min="1" max="2" width="14.140625" customWidth="1"/>
  </cols>
  <sheetData>
    <row r="1" spans="1:2" ht="13.5" thickBot="1" x14ac:dyDescent="0.25">
      <c r="A1" s="68" t="s">
        <v>11</v>
      </c>
      <c r="B1" s="68" t="s">
        <v>12</v>
      </c>
    </row>
    <row r="2" spans="1:2" ht="13.5" thickBot="1" x14ac:dyDescent="0.25">
      <c r="A2" s="7">
        <v>0</v>
      </c>
      <c r="B2" s="7">
        <v>0</v>
      </c>
    </row>
    <row r="3" spans="1:2" x14ac:dyDescent="0.2">
      <c r="A3" s="27">
        <v>93</v>
      </c>
      <c r="B3" s="27">
        <v>93</v>
      </c>
    </row>
    <row r="4" spans="1:2" x14ac:dyDescent="0.2">
      <c r="A4" s="27">
        <v>644</v>
      </c>
      <c r="B4" s="27">
        <v>644</v>
      </c>
    </row>
    <row r="5" spans="1:2" x14ac:dyDescent="0.2">
      <c r="A5" s="27">
        <v>975</v>
      </c>
      <c r="B5" s="27">
        <v>1710</v>
      </c>
    </row>
    <row r="6" spans="1:2" x14ac:dyDescent="0.2">
      <c r="A6" s="27">
        <v>1275</v>
      </c>
      <c r="B6" s="27">
        <v>2397</v>
      </c>
    </row>
    <row r="7" spans="1:2" x14ac:dyDescent="0.2">
      <c r="A7" s="27">
        <v>1739</v>
      </c>
      <c r="B7" s="27">
        <v>3060</v>
      </c>
    </row>
    <row r="8" spans="1:2" x14ac:dyDescent="0.2">
      <c r="A8" s="27" t="s">
        <v>16</v>
      </c>
      <c r="B8" s="27">
        <v>3923</v>
      </c>
    </row>
    <row r="9" spans="1:2" x14ac:dyDescent="0.2">
      <c r="A9" s="27" t="s">
        <v>16</v>
      </c>
      <c r="B9" s="27">
        <v>4722</v>
      </c>
    </row>
    <row r="10" spans="1:2" x14ac:dyDescent="0.2">
      <c r="A10" s="27">
        <v>2292</v>
      </c>
      <c r="B10" s="27">
        <v>5743</v>
      </c>
    </row>
    <row r="11" spans="1:2" x14ac:dyDescent="0.2">
      <c r="A11" s="27">
        <v>3331</v>
      </c>
      <c r="B11" s="27">
        <v>7369</v>
      </c>
    </row>
    <row r="12" spans="1:2" x14ac:dyDescent="0.2">
      <c r="A12" s="27">
        <v>3869</v>
      </c>
      <c r="B12" s="27">
        <v>9005</v>
      </c>
    </row>
    <row r="13" spans="1:2" x14ac:dyDescent="0.2">
      <c r="A13" s="27">
        <v>4612</v>
      </c>
      <c r="B13" s="27">
        <v>10850</v>
      </c>
    </row>
    <row r="14" spans="1:2" x14ac:dyDescent="0.2">
      <c r="A14" s="27">
        <v>5527</v>
      </c>
      <c r="B14" s="27">
        <v>12218</v>
      </c>
    </row>
    <row r="15" spans="1:2" x14ac:dyDescent="0.2">
      <c r="A15" s="27">
        <v>6575</v>
      </c>
      <c r="B15" s="27">
        <v>13921</v>
      </c>
    </row>
    <row r="16" spans="1:2" x14ac:dyDescent="0.2">
      <c r="A16" s="27">
        <v>7991</v>
      </c>
      <c r="B16" s="27">
        <v>15417</v>
      </c>
    </row>
    <row r="17" spans="1:2" x14ac:dyDescent="0.2">
      <c r="A17" s="27">
        <v>9193</v>
      </c>
      <c r="B17" s="27" t="s">
        <v>16</v>
      </c>
    </row>
    <row r="18" spans="1:2" x14ac:dyDescent="0.2">
      <c r="A18" s="27">
        <v>10831</v>
      </c>
      <c r="B18" s="27" t="s">
        <v>16</v>
      </c>
    </row>
    <row r="19" spans="1:2" x14ac:dyDescent="0.2">
      <c r="A19" s="27">
        <v>12946</v>
      </c>
      <c r="B19" s="27" t="s">
        <v>16</v>
      </c>
    </row>
    <row r="20" spans="1:2" x14ac:dyDescent="0.2">
      <c r="A20" s="27">
        <v>14295</v>
      </c>
      <c r="B20" s="27" t="s">
        <v>16</v>
      </c>
    </row>
    <row r="21" spans="1:2" x14ac:dyDescent="0.2">
      <c r="A21" s="27">
        <v>16051</v>
      </c>
      <c r="B21" s="27">
        <v>18170</v>
      </c>
    </row>
    <row r="22" spans="1:2" x14ac:dyDescent="0.2">
      <c r="A22" s="27">
        <v>17808</v>
      </c>
      <c r="B22" s="27">
        <v>20022</v>
      </c>
    </row>
    <row r="23" spans="1:2" x14ac:dyDescent="0.2">
      <c r="A23" s="27">
        <v>19666</v>
      </c>
      <c r="B23" s="27">
        <v>21936</v>
      </c>
    </row>
    <row r="24" spans="1:2" x14ac:dyDescent="0.2">
      <c r="A24" s="27">
        <v>21178</v>
      </c>
      <c r="B24" s="27">
        <v>24418</v>
      </c>
    </row>
    <row r="25" spans="1:2" x14ac:dyDescent="0.2">
      <c r="A25" s="27">
        <v>22839</v>
      </c>
      <c r="B25" s="27">
        <v>26186</v>
      </c>
    </row>
    <row r="26" spans="1:2" x14ac:dyDescent="0.2">
      <c r="A26" s="27">
        <v>24873</v>
      </c>
      <c r="B26" s="27">
        <v>27972</v>
      </c>
    </row>
    <row r="27" spans="1:2" x14ac:dyDescent="0.2">
      <c r="A27" s="27">
        <v>26310</v>
      </c>
      <c r="B27" s="27">
        <v>29397</v>
      </c>
    </row>
    <row r="28" spans="1:2" x14ac:dyDescent="0.2">
      <c r="A28" s="27">
        <v>27720</v>
      </c>
      <c r="B28" s="27">
        <v>30899</v>
      </c>
    </row>
    <row r="29" spans="1:2" x14ac:dyDescent="0.2">
      <c r="A29" s="27">
        <v>29113</v>
      </c>
      <c r="B29" s="27">
        <v>31821</v>
      </c>
    </row>
    <row r="30" spans="1:2" x14ac:dyDescent="0.2">
      <c r="A30" s="27">
        <v>30298</v>
      </c>
      <c r="B30" s="27"/>
    </row>
    <row r="31" spans="1:2" x14ac:dyDescent="0.2">
      <c r="A31" s="27">
        <v>30765</v>
      </c>
      <c r="B31" s="27"/>
    </row>
    <row r="32" spans="1:2" x14ac:dyDescent="0.2">
      <c r="A32" s="27">
        <v>31821</v>
      </c>
      <c r="B32" s="27"/>
    </row>
    <row r="33" spans="1:2" x14ac:dyDescent="0.2">
      <c r="A33" s="27"/>
      <c r="B33" s="27"/>
    </row>
  </sheetData>
  <phoneticPr fontId="5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B33"/>
  <sheetViews>
    <sheetView workbookViewId="0">
      <selection activeCell="F29" sqref="F29"/>
    </sheetView>
  </sheetViews>
  <sheetFormatPr defaultRowHeight="12.75" x14ac:dyDescent="0.2"/>
  <cols>
    <col min="1" max="2" width="14.140625" customWidth="1"/>
  </cols>
  <sheetData>
    <row r="1" spans="1:2" ht="13.5" thickBot="1" x14ac:dyDescent="0.25">
      <c r="A1" s="68" t="s">
        <v>11</v>
      </c>
      <c r="B1" s="68" t="s">
        <v>12</v>
      </c>
    </row>
    <row r="2" spans="1:2" ht="13.5" thickBot="1" x14ac:dyDescent="0.25">
      <c r="A2" s="7">
        <v>0</v>
      </c>
      <c r="B2" s="7">
        <v>0</v>
      </c>
    </row>
    <row r="3" spans="1:2" x14ac:dyDescent="0.2">
      <c r="A3" s="27" t="s">
        <v>16</v>
      </c>
      <c r="B3" s="27">
        <f xml:space="preserve"> 1</f>
        <v>1</v>
      </c>
    </row>
    <row r="4" spans="1:2" x14ac:dyDescent="0.2">
      <c r="A4" s="27">
        <v>1</v>
      </c>
      <c r="B4" s="27">
        <f t="shared" ref="B4:B12" si="0" xml:space="preserve"> B3 + 1</f>
        <v>2</v>
      </c>
    </row>
    <row r="5" spans="1:2" x14ac:dyDescent="0.2">
      <c r="A5" s="27">
        <f t="shared" ref="A5:A13" si="1" xml:space="preserve"> A4 + 1</f>
        <v>2</v>
      </c>
      <c r="B5" s="27">
        <f t="shared" si="0"/>
        <v>3</v>
      </c>
    </row>
    <row r="6" spans="1:2" x14ac:dyDescent="0.2">
      <c r="A6" s="27">
        <f t="shared" si="1"/>
        <v>3</v>
      </c>
      <c r="B6" s="27">
        <f t="shared" si="0"/>
        <v>4</v>
      </c>
    </row>
    <row r="7" spans="1:2" x14ac:dyDescent="0.2">
      <c r="A7" s="27">
        <f t="shared" si="1"/>
        <v>4</v>
      </c>
      <c r="B7" s="27">
        <f t="shared" si="0"/>
        <v>5</v>
      </c>
    </row>
    <row r="8" spans="1:2" x14ac:dyDescent="0.2">
      <c r="A8" s="27">
        <f t="shared" si="1"/>
        <v>5</v>
      </c>
      <c r="B8" s="27">
        <f t="shared" si="0"/>
        <v>6</v>
      </c>
    </row>
    <row r="9" spans="1:2" x14ac:dyDescent="0.2">
      <c r="A9" s="27">
        <f t="shared" si="1"/>
        <v>6</v>
      </c>
      <c r="B9" s="27">
        <f t="shared" si="0"/>
        <v>7</v>
      </c>
    </row>
    <row r="10" spans="1:2" x14ac:dyDescent="0.2">
      <c r="A10" s="27">
        <f t="shared" si="1"/>
        <v>7</v>
      </c>
      <c r="B10" s="27">
        <f t="shared" si="0"/>
        <v>8</v>
      </c>
    </row>
    <row r="11" spans="1:2" x14ac:dyDescent="0.2">
      <c r="A11" s="27">
        <f t="shared" si="1"/>
        <v>8</v>
      </c>
      <c r="B11" s="27">
        <f t="shared" si="0"/>
        <v>9</v>
      </c>
    </row>
    <row r="12" spans="1:2" x14ac:dyDescent="0.2">
      <c r="A12" s="27">
        <f t="shared" si="1"/>
        <v>9</v>
      </c>
      <c r="B12" s="27">
        <f t="shared" si="0"/>
        <v>10</v>
      </c>
    </row>
    <row r="13" spans="1:2" x14ac:dyDescent="0.2">
      <c r="A13" s="27">
        <f t="shared" si="1"/>
        <v>10</v>
      </c>
      <c r="B13" s="27"/>
    </row>
    <row r="14" spans="1:2" x14ac:dyDescent="0.2">
      <c r="A14" s="27"/>
      <c r="B14" s="27"/>
    </row>
    <row r="15" spans="1:2" x14ac:dyDescent="0.2">
      <c r="A15" s="27"/>
      <c r="B15" s="27"/>
    </row>
    <row r="16" spans="1:2" x14ac:dyDescent="0.2">
      <c r="A16" s="27"/>
      <c r="B16" s="27"/>
    </row>
    <row r="17" spans="1:2" x14ac:dyDescent="0.2">
      <c r="A17" s="27"/>
      <c r="B17" s="27"/>
    </row>
    <row r="18" spans="1:2" x14ac:dyDescent="0.2">
      <c r="A18" s="27"/>
      <c r="B18" s="27"/>
    </row>
    <row r="19" spans="1:2" x14ac:dyDescent="0.2">
      <c r="A19" s="27"/>
      <c r="B19" s="27"/>
    </row>
    <row r="20" spans="1:2" x14ac:dyDescent="0.2">
      <c r="A20" s="27"/>
      <c r="B20" s="27"/>
    </row>
    <row r="21" spans="1:2" x14ac:dyDescent="0.2">
      <c r="A21" s="27"/>
      <c r="B21" s="27"/>
    </row>
    <row r="22" spans="1:2" x14ac:dyDescent="0.2">
      <c r="A22" s="27"/>
      <c r="B22" s="27"/>
    </row>
    <row r="23" spans="1:2" x14ac:dyDescent="0.2">
      <c r="A23" s="27"/>
      <c r="B23" s="27"/>
    </row>
    <row r="24" spans="1:2" x14ac:dyDescent="0.2">
      <c r="A24" s="27"/>
      <c r="B24" s="27"/>
    </row>
    <row r="25" spans="1:2" x14ac:dyDescent="0.2">
      <c r="A25" s="27"/>
      <c r="B25" s="27"/>
    </row>
    <row r="26" spans="1:2" x14ac:dyDescent="0.2">
      <c r="A26" s="27"/>
      <c r="B26" s="27"/>
    </row>
    <row r="27" spans="1:2" x14ac:dyDescent="0.2">
      <c r="A27" s="27"/>
      <c r="B27" s="27"/>
    </row>
    <row r="28" spans="1:2" x14ac:dyDescent="0.2">
      <c r="A28" s="27"/>
      <c r="B28" s="27"/>
    </row>
    <row r="29" spans="1:2" x14ac:dyDescent="0.2">
      <c r="A29" s="27"/>
      <c r="B29" s="27"/>
    </row>
    <row r="30" spans="1:2" x14ac:dyDescent="0.2">
      <c r="A30" s="27"/>
      <c r="B30" s="27"/>
    </row>
    <row r="31" spans="1:2" x14ac:dyDescent="0.2">
      <c r="A31" s="27"/>
      <c r="B31" s="27"/>
    </row>
    <row r="32" spans="1:2" x14ac:dyDescent="0.2">
      <c r="A32" s="27"/>
      <c r="B32" s="27"/>
    </row>
    <row r="33" spans="1:2" x14ac:dyDescent="0.2">
      <c r="A33" s="27"/>
      <c r="B33" s="27"/>
    </row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8"/>
  </sheetPr>
  <dimension ref="A1:F53"/>
  <sheetViews>
    <sheetView workbookViewId="0">
      <selection activeCell="G30" sqref="G30"/>
    </sheetView>
  </sheetViews>
  <sheetFormatPr defaultRowHeight="12.75" x14ac:dyDescent="0.2"/>
  <cols>
    <col min="1" max="2" width="14.140625" customWidth="1"/>
    <col min="3" max="3" width="1.5703125" customWidth="1"/>
    <col min="4" max="6" width="14.140625" customWidth="1"/>
  </cols>
  <sheetData>
    <row r="1" spans="1:6" ht="18.75" thickBot="1" x14ac:dyDescent="0.25">
      <c r="A1" s="101" t="s">
        <v>42</v>
      </c>
      <c r="B1" s="102"/>
      <c r="C1" s="106"/>
    </row>
    <row r="2" spans="1:6" ht="13.5" thickBot="1" x14ac:dyDescent="0.25">
      <c r="A2" s="103" t="s">
        <v>48</v>
      </c>
      <c r="B2" s="68" t="s">
        <v>49</v>
      </c>
      <c r="C2" s="106"/>
    </row>
    <row r="3" spans="1:6" ht="13.5" thickBot="1" x14ac:dyDescent="0.25">
      <c r="A3" s="104">
        <v>0</v>
      </c>
      <c r="B3" s="7">
        <v>0</v>
      </c>
      <c r="C3" s="106"/>
      <c r="D3" s="178" t="s">
        <v>17</v>
      </c>
      <c r="E3" s="107"/>
    </row>
    <row r="4" spans="1:6" ht="13.5" thickBot="1" x14ac:dyDescent="0.25">
      <c r="A4" s="105">
        <v>93</v>
      </c>
      <c r="B4" s="27">
        <v>93</v>
      </c>
      <c r="C4" s="106"/>
      <c r="D4" s="132" t="s">
        <v>19</v>
      </c>
      <c r="E4" s="179">
        <v>40066</v>
      </c>
    </row>
    <row r="5" spans="1:6" x14ac:dyDescent="0.2">
      <c r="A5" s="105">
        <v>644</v>
      </c>
      <c r="B5" s="27">
        <v>644</v>
      </c>
      <c r="C5" s="106"/>
    </row>
    <row r="6" spans="1:6" ht="13.5" thickBot="1" x14ac:dyDescent="0.25">
      <c r="A6" s="105">
        <v>975</v>
      </c>
      <c r="B6" s="27">
        <v>1710</v>
      </c>
      <c r="C6" s="106"/>
    </row>
    <row r="7" spans="1:6" ht="13.5" thickBot="1" x14ac:dyDescent="0.25">
      <c r="A7" s="105">
        <v>1275</v>
      </c>
      <c r="B7" s="27">
        <v>2397</v>
      </c>
      <c r="C7" s="106"/>
      <c r="D7" s="180" t="s">
        <v>115</v>
      </c>
      <c r="E7" s="114"/>
      <c r="F7" s="190"/>
    </row>
    <row r="8" spans="1:6" ht="13.5" thickBot="1" x14ac:dyDescent="0.25">
      <c r="A8" s="105">
        <v>1739</v>
      </c>
      <c r="B8" s="27">
        <v>3060</v>
      </c>
      <c r="C8" s="106"/>
      <c r="D8" s="181" t="s">
        <v>19</v>
      </c>
      <c r="E8" s="188" t="s">
        <v>72</v>
      </c>
      <c r="F8" s="191"/>
    </row>
    <row r="9" spans="1:6" x14ac:dyDescent="0.2">
      <c r="A9" s="105" t="s">
        <v>16</v>
      </c>
      <c r="B9" s="27">
        <v>3923</v>
      </c>
      <c r="C9" s="106"/>
      <c r="D9" s="182" t="s">
        <v>67</v>
      </c>
      <c r="E9" s="185" t="s">
        <v>70</v>
      </c>
      <c r="F9" s="189">
        <v>30.42</v>
      </c>
    </row>
    <row r="10" spans="1:6" x14ac:dyDescent="0.2">
      <c r="A10" s="105" t="s">
        <v>16</v>
      </c>
      <c r="B10" s="27">
        <v>4722</v>
      </c>
      <c r="C10" s="106"/>
      <c r="D10" s="184" t="s">
        <v>68</v>
      </c>
      <c r="E10" s="186" t="s">
        <v>71</v>
      </c>
      <c r="F10" s="186">
        <v>14</v>
      </c>
    </row>
    <row r="11" spans="1:6" ht="13.5" thickBot="1" x14ac:dyDescent="0.25">
      <c r="A11" s="105">
        <v>2292</v>
      </c>
      <c r="B11" s="27">
        <v>5743</v>
      </c>
      <c r="C11" s="106"/>
      <c r="D11" s="183" t="s">
        <v>69</v>
      </c>
      <c r="E11" s="187" t="s">
        <v>72</v>
      </c>
      <c r="F11" s="187">
        <v>7</v>
      </c>
    </row>
    <row r="12" spans="1:6" ht="13.5" thickBot="1" x14ac:dyDescent="0.25">
      <c r="A12" s="105">
        <v>3331</v>
      </c>
      <c r="B12" s="27">
        <v>7369</v>
      </c>
      <c r="C12" s="106"/>
      <c r="D12" s="192" t="s">
        <v>73</v>
      </c>
      <c r="E12" s="197">
        <f xml:space="preserve"> IF($E$8 = "M", 30.42, IF($E$8 = "B", 14, IF($E$8 = "W", 7, "ERROR")))</f>
        <v>7</v>
      </c>
      <c r="F12" s="193"/>
    </row>
    <row r="13" spans="1:6" x14ac:dyDescent="0.2">
      <c r="A13" s="105">
        <v>3869</v>
      </c>
      <c r="B13" s="27">
        <v>9005</v>
      </c>
      <c r="C13" s="106"/>
    </row>
    <row r="14" spans="1:6" ht="13.5" thickBot="1" x14ac:dyDescent="0.25">
      <c r="A14" s="105">
        <v>4612</v>
      </c>
      <c r="B14" s="27">
        <v>10850</v>
      </c>
      <c r="C14" s="106"/>
    </row>
    <row r="15" spans="1:6" ht="13.5" thickBot="1" x14ac:dyDescent="0.25">
      <c r="A15" s="105">
        <v>5527</v>
      </c>
      <c r="B15" s="27">
        <v>12218</v>
      </c>
      <c r="C15" s="106"/>
      <c r="D15" s="178" t="s">
        <v>146</v>
      </c>
      <c r="E15" s="107"/>
    </row>
    <row r="16" spans="1:6" ht="13.5" thickBot="1" x14ac:dyDescent="0.25">
      <c r="A16" s="105">
        <v>6575</v>
      </c>
      <c r="B16" s="27">
        <v>13921</v>
      </c>
      <c r="C16" s="106"/>
      <c r="D16" s="132" t="s">
        <v>19</v>
      </c>
      <c r="E16" s="303">
        <v>27</v>
      </c>
    </row>
    <row r="17" spans="1:3" x14ac:dyDescent="0.2">
      <c r="A17" s="105">
        <v>7991</v>
      </c>
      <c r="B17" s="27">
        <v>15417</v>
      </c>
      <c r="C17" s="106"/>
    </row>
    <row r="18" spans="1:3" x14ac:dyDescent="0.2">
      <c r="A18" s="105">
        <v>9193</v>
      </c>
      <c r="B18" s="27" t="s">
        <v>16</v>
      </c>
      <c r="C18" s="106"/>
    </row>
    <row r="19" spans="1:3" x14ac:dyDescent="0.2">
      <c r="A19" s="105">
        <v>10831</v>
      </c>
      <c r="B19" s="27" t="s">
        <v>16</v>
      </c>
      <c r="C19" s="106"/>
    </row>
    <row r="20" spans="1:3" x14ac:dyDescent="0.2">
      <c r="A20" s="105">
        <v>12946</v>
      </c>
      <c r="B20" s="27" t="s">
        <v>16</v>
      </c>
      <c r="C20" s="106"/>
    </row>
    <row r="21" spans="1:3" x14ac:dyDescent="0.2">
      <c r="A21" s="105">
        <v>14295</v>
      </c>
      <c r="B21" s="27" t="s">
        <v>16</v>
      </c>
      <c r="C21" s="106"/>
    </row>
    <row r="22" spans="1:3" x14ac:dyDescent="0.2">
      <c r="A22" s="105">
        <v>16051</v>
      </c>
      <c r="B22" s="27">
        <v>18170</v>
      </c>
      <c r="C22" s="106"/>
    </row>
    <row r="23" spans="1:3" x14ac:dyDescent="0.2">
      <c r="A23" s="105">
        <v>17808</v>
      </c>
      <c r="B23" s="27">
        <v>20022</v>
      </c>
      <c r="C23" s="106"/>
    </row>
    <row r="24" spans="1:3" x14ac:dyDescent="0.2">
      <c r="A24" s="105">
        <v>19666</v>
      </c>
      <c r="B24" s="27">
        <v>21936</v>
      </c>
      <c r="C24" s="106"/>
    </row>
    <row r="25" spans="1:3" x14ac:dyDescent="0.2">
      <c r="A25" s="105">
        <v>21178</v>
      </c>
      <c r="B25" s="27">
        <v>24418</v>
      </c>
      <c r="C25" s="106"/>
    </row>
    <row r="26" spans="1:3" x14ac:dyDescent="0.2">
      <c r="A26" s="105">
        <v>22839</v>
      </c>
      <c r="B26" s="27">
        <v>26186</v>
      </c>
      <c r="C26" s="106"/>
    </row>
    <row r="27" spans="1:3" x14ac:dyDescent="0.2">
      <c r="A27" s="105">
        <v>24873</v>
      </c>
      <c r="B27" s="27">
        <v>27972</v>
      </c>
      <c r="C27" s="106"/>
    </row>
    <row r="28" spans="1:3" x14ac:dyDescent="0.2">
      <c r="A28" s="105">
        <v>26310</v>
      </c>
      <c r="B28" s="27">
        <v>29397</v>
      </c>
      <c r="C28" s="106"/>
    </row>
    <row r="29" spans="1:3" x14ac:dyDescent="0.2">
      <c r="A29" s="105">
        <v>27720</v>
      </c>
      <c r="B29" s="27">
        <v>30899</v>
      </c>
      <c r="C29" s="106"/>
    </row>
    <row r="30" spans="1:3" x14ac:dyDescent="0.2">
      <c r="A30" s="105">
        <v>29113</v>
      </c>
      <c r="B30" s="27">
        <v>31821</v>
      </c>
      <c r="C30" s="106"/>
    </row>
    <row r="31" spans="1:3" x14ac:dyDescent="0.2">
      <c r="A31" s="105">
        <v>30298</v>
      </c>
      <c r="B31" s="27"/>
      <c r="C31" s="106"/>
    </row>
    <row r="32" spans="1:3" x14ac:dyDescent="0.2">
      <c r="A32" s="105">
        <v>30765</v>
      </c>
      <c r="B32" s="27"/>
      <c r="C32" s="106"/>
    </row>
    <row r="33" spans="1:3" x14ac:dyDescent="0.2">
      <c r="A33" s="105">
        <v>31821</v>
      </c>
      <c r="B33" s="27"/>
      <c r="C33" s="106"/>
    </row>
    <row r="34" spans="1:3" x14ac:dyDescent="0.2">
      <c r="A34" s="105"/>
      <c r="B34" s="27"/>
      <c r="C34" s="106"/>
    </row>
    <row r="35" spans="1:3" x14ac:dyDescent="0.2">
      <c r="A35" s="105"/>
      <c r="B35" s="27"/>
      <c r="C35" s="106"/>
    </row>
    <row r="36" spans="1:3" x14ac:dyDescent="0.2">
      <c r="A36" s="105"/>
      <c r="B36" s="27"/>
      <c r="C36" s="106"/>
    </row>
    <row r="37" spans="1:3" x14ac:dyDescent="0.2">
      <c r="A37" s="105"/>
      <c r="B37" s="27"/>
      <c r="C37" s="106"/>
    </row>
    <row r="38" spans="1:3" x14ac:dyDescent="0.2">
      <c r="A38" s="105"/>
      <c r="B38" s="27"/>
      <c r="C38" s="106"/>
    </row>
    <row r="39" spans="1:3" x14ac:dyDescent="0.2">
      <c r="A39" s="105"/>
      <c r="B39" s="27"/>
      <c r="C39" s="106"/>
    </row>
    <row r="40" spans="1:3" x14ac:dyDescent="0.2">
      <c r="A40" s="105"/>
      <c r="B40" s="27"/>
      <c r="C40" s="106"/>
    </row>
    <row r="41" spans="1:3" x14ac:dyDescent="0.2">
      <c r="A41" s="105"/>
      <c r="B41" s="27"/>
      <c r="C41" s="106"/>
    </row>
    <row r="42" spans="1:3" x14ac:dyDescent="0.2">
      <c r="A42" s="105"/>
      <c r="B42" s="27"/>
      <c r="C42" s="106"/>
    </row>
    <row r="43" spans="1:3" x14ac:dyDescent="0.2">
      <c r="A43" s="105"/>
      <c r="B43" s="27"/>
      <c r="C43" s="106"/>
    </row>
    <row r="44" spans="1:3" x14ac:dyDescent="0.2">
      <c r="A44" s="105"/>
      <c r="B44" s="27"/>
      <c r="C44" s="106"/>
    </row>
    <row r="45" spans="1:3" x14ac:dyDescent="0.2">
      <c r="A45" s="105"/>
      <c r="B45" s="27"/>
      <c r="C45" s="106"/>
    </row>
    <row r="46" spans="1:3" x14ac:dyDescent="0.2">
      <c r="A46" s="105"/>
      <c r="B46" s="27"/>
      <c r="C46" s="106"/>
    </row>
    <row r="47" spans="1:3" x14ac:dyDescent="0.2">
      <c r="A47" s="105"/>
      <c r="B47" s="27"/>
      <c r="C47" s="106"/>
    </row>
    <row r="48" spans="1:3" x14ac:dyDescent="0.2">
      <c r="A48" s="105"/>
      <c r="B48" s="27"/>
      <c r="C48" s="106"/>
    </row>
    <row r="49" spans="1:3" x14ac:dyDescent="0.2">
      <c r="A49" s="105"/>
      <c r="B49" s="27"/>
      <c r="C49" s="106"/>
    </row>
    <row r="50" spans="1:3" x14ac:dyDescent="0.2">
      <c r="A50" s="105"/>
      <c r="B50" s="27"/>
      <c r="C50" s="106"/>
    </row>
    <row r="51" spans="1:3" x14ac:dyDescent="0.2">
      <c r="A51" s="105"/>
      <c r="B51" s="27"/>
      <c r="C51" s="106"/>
    </row>
    <row r="52" spans="1:3" x14ac:dyDescent="0.2">
      <c r="A52" s="105"/>
      <c r="B52" s="27"/>
      <c r="C52" s="106"/>
    </row>
    <row r="53" spans="1:3" x14ac:dyDescent="0.2">
      <c r="A53" s="105"/>
      <c r="B53" s="27"/>
      <c r="C53" s="106"/>
    </row>
  </sheetData>
  <phoneticPr fontId="5" type="noConversion"/>
  <conditionalFormatting sqref="E12">
    <cfRule type="cellIs" dxfId="2" priority="1" stopIfTrue="1" operator="equal">
      <formula>"ERROR"</formula>
    </cfRule>
  </conditionalFormatting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0"/>
  </sheetPr>
  <dimension ref="A1:K55"/>
  <sheetViews>
    <sheetView workbookViewId="0">
      <selection activeCell="N3" sqref="N3"/>
    </sheetView>
  </sheetViews>
  <sheetFormatPr defaultRowHeight="12.75" x14ac:dyDescent="0.2"/>
  <cols>
    <col min="1" max="2" width="14.140625" customWidth="1"/>
    <col min="3" max="3" width="1.5703125" customWidth="1"/>
    <col min="4" max="5" width="14.140625" customWidth="1"/>
    <col min="6" max="6" width="1.5703125" customWidth="1"/>
    <col min="7" max="8" width="14.140625" customWidth="1"/>
  </cols>
  <sheetData>
    <row r="1" spans="1:11" ht="21.75" thickBot="1" x14ac:dyDescent="0.25">
      <c r="A1" s="101" t="s">
        <v>42</v>
      </c>
      <c r="B1" s="102"/>
      <c r="C1" s="106"/>
      <c r="D1" s="101" t="s">
        <v>43</v>
      </c>
      <c r="E1" s="102"/>
      <c r="F1" s="106"/>
      <c r="G1" s="101" t="s">
        <v>86</v>
      </c>
      <c r="H1" s="102"/>
      <c r="I1" s="101" t="s">
        <v>44</v>
      </c>
      <c r="J1" s="114"/>
      <c r="K1" s="107"/>
    </row>
    <row r="2" spans="1:11" ht="15" thickBot="1" x14ac:dyDescent="0.25">
      <c r="A2" s="103" t="s">
        <v>48</v>
      </c>
      <c r="B2" s="68" t="s">
        <v>49</v>
      </c>
      <c r="C2" s="106"/>
      <c r="D2" s="103" t="s">
        <v>9</v>
      </c>
      <c r="E2" s="68" t="s">
        <v>10</v>
      </c>
      <c r="F2" s="106"/>
      <c r="G2" s="103" t="s">
        <v>87</v>
      </c>
      <c r="H2" s="68" t="s">
        <v>88</v>
      </c>
      <c r="I2" s="109" t="s">
        <v>46</v>
      </c>
      <c r="J2" s="108" t="s">
        <v>45</v>
      </c>
      <c r="K2" s="108" t="s">
        <v>47</v>
      </c>
    </row>
    <row r="3" spans="1:11" ht="13.5" thickBot="1" x14ac:dyDescent="0.25">
      <c r="A3" s="104">
        <v>0</v>
      </c>
      <c r="B3" s="7">
        <v>0</v>
      </c>
      <c r="C3" s="106"/>
      <c r="D3" s="104">
        <v>0</v>
      </c>
      <c r="E3" s="7">
        <v>0</v>
      </c>
      <c r="F3" s="106"/>
      <c r="G3" s="104">
        <v>0</v>
      </c>
      <c r="H3" s="7">
        <v>0</v>
      </c>
      <c r="I3" s="110"/>
      <c r="J3" s="111"/>
      <c r="K3" s="115"/>
    </row>
    <row r="4" spans="1:11" x14ac:dyDescent="0.2">
      <c r="A4" s="105">
        <f>IF(ISBLANK('Data Entry'!A4), "", 'Data Entry'!A4)</f>
        <v>93</v>
      </c>
      <c r="B4" s="27">
        <f>IF(ISBLANK('Data Entry'!B4), "", 'Data Entry'!B4)</f>
        <v>93</v>
      </c>
      <c r="C4" s="106"/>
      <c r="D4" s="105">
        <f>IF(ISNUMBER(A4), A4, IF(A4 = "XX", D3, ""))</f>
        <v>93</v>
      </c>
      <c r="E4" s="105">
        <f>IF(ISNUMBER(B4), B4, IF(B4 = "XX", E3, ""))</f>
        <v>93</v>
      </c>
      <c r="F4" s="106"/>
      <c r="G4" s="105">
        <f ca="1">IF(ISBLANK($A4), "", IF(OR($G3 = MAX($A$4:$A$53), $G3 = ""),"", OFFSET($A$3,MATCH($K4-1,I$4:I$53),0)))</f>
        <v>93</v>
      </c>
      <c r="H4" s="105">
        <f ca="1">IF(ISBLANK($B4), "", IF(OR($H3 = MAX($B$4:$B$53), $H3 = ""),"", OFFSET($B$3,MATCH($K4-1,J$4:J$53),0)))</f>
        <v>93</v>
      </c>
      <c r="I4" s="112">
        <f>IF(ISNUMBER(A4), COUNT($A$4:$A$53) - COUNT($A4:$A$53), "")</f>
        <v>0</v>
      </c>
      <c r="J4" s="112">
        <f>IF(ISNUMBER(B4), COUNT($B$4:$B$53) - COUNT($B4:$B$53), "")</f>
        <v>0</v>
      </c>
      <c r="K4" s="28">
        <f>1</f>
        <v>1</v>
      </c>
    </row>
    <row r="5" spans="1:11" x14ac:dyDescent="0.2">
      <c r="A5" s="105">
        <f>IF(ISBLANK('Data Entry'!A5), "", 'Data Entry'!A5)</f>
        <v>644</v>
      </c>
      <c r="B5" s="27">
        <f>IF(ISBLANK('Data Entry'!B5), "", 'Data Entry'!B5)</f>
        <v>644</v>
      </c>
      <c r="C5" s="106"/>
      <c r="D5" s="105">
        <f t="shared" ref="D5:D53" si="0">IF(ISNUMBER(A5), A5, IF(A5 = "XX", D4, ""))</f>
        <v>644</v>
      </c>
      <c r="E5" s="105">
        <f t="shared" ref="E5:E53" si="1">IF(ISNUMBER(B5), B5, IF(B5 = "XX", E4, ""))</f>
        <v>644</v>
      </c>
      <c r="F5" s="106"/>
      <c r="G5" s="105">
        <f ca="1">IF(ISBLANK($A5), "", IF(OR($G4 = MAX($A$4:$A$53), $G4 = ""),"", OFFSET($A$3,MATCH($K5-1,I$4:I$53),0)))</f>
        <v>644</v>
      </c>
      <c r="H5" s="105">
        <f ca="1">IF(ISBLANK($B5), "", IF(OR($H4 = MAX($B$4:$B$53), $H4 = ""),"", OFFSET($B$3,MATCH($K5-1,J$4:J$53),0)))</f>
        <v>644</v>
      </c>
      <c r="I5" s="113">
        <f>IF(ISNUMBER(A5), COUNT($A$4:$A$53) - COUNT($A5:$A$53), "")</f>
        <v>1</v>
      </c>
      <c r="J5" s="113">
        <f>IF(ISNUMBER(B5), COUNT($B$4:$B$53) - COUNT($B5:$B$53), "")</f>
        <v>1</v>
      </c>
      <c r="K5" s="29">
        <f xml:space="preserve"> K4 + 1</f>
        <v>2</v>
      </c>
    </row>
    <row r="6" spans="1:11" x14ac:dyDescent="0.2">
      <c r="A6" s="105">
        <f>IF(ISBLANK('Data Entry'!A6), "", 'Data Entry'!A6)</f>
        <v>975</v>
      </c>
      <c r="B6" s="27">
        <f>IF(ISBLANK('Data Entry'!B6), "", 'Data Entry'!B6)</f>
        <v>1710</v>
      </c>
      <c r="C6" s="106"/>
      <c r="D6" s="105">
        <f t="shared" si="0"/>
        <v>975</v>
      </c>
      <c r="E6" s="105">
        <f t="shared" si="1"/>
        <v>1710</v>
      </c>
      <c r="F6" s="106"/>
      <c r="G6" s="105">
        <f t="shared" ref="G6:G53" ca="1" si="2">IF(ISBLANK($A6), "", IF(OR($G5 = MAX($A$4:$A$53), $G5 = ""),"", OFFSET($A$3,MATCH($K6-1,I$4:I$53),0)))</f>
        <v>975</v>
      </c>
      <c r="H6" s="105">
        <f t="shared" ref="H6:H53" ca="1" si="3">IF(ISBLANK($B6), "", IF(OR($H5 = MAX($B$4:$B$53), $H5 = ""),"", OFFSET($B$3,MATCH($K6-1,J$4:J$53),0)))</f>
        <v>1710</v>
      </c>
      <c r="I6" s="113">
        <f>IF(ISNUMBER(A6), COUNT($A$4:$A$53) - COUNT($A6:$A$53), "")</f>
        <v>2</v>
      </c>
      <c r="J6" s="113">
        <f>IF(ISNUMBER(B6), COUNT($B$4:$B$53) - COUNT($B6:$B$53), "")</f>
        <v>2</v>
      </c>
      <c r="K6" s="29">
        <f t="shared" ref="K6:K53" si="4" xml:space="preserve"> K5 + 1</f>
        <v>3</v>
      </c>
    </row>
    <row r="7" spans="1:11" x14ac:dyDescent="0.2">
      <c r="A7" s="105">
        <f>IF(ISBLANK('Data Entry'!A7), "", 'Data Entry'!A7)</f>
        <v>1275</v>
      </c>
      <c r="B7" s="27">
        <f>IF(ISBLANK('Data Entry'!B7), "", 'Data Entry'!B7)</f>
        <v>2397</v>
      </c>
      <c r="C7" s="106"/>
      <c r="D7" s="105">
        <f t="shared" si="0"/>
        <v>1275</v>
      </c>
      <c r="E7" s="105">
        <f t="shared" si="1"/>
        <v>2397</v>
      </c>
      <c r="F7" s="106"/>
      <c r="G7" s="105">
        <f t="shared" ca="1" si="2"/>
        <v>1275</v>
      </c>
      <c r="H7" s="105">
        <f t="shared" ca="1" si="3"/>
        <v>2397</v>
      </c>
      <c r="I7" s="113">
        <f>IF(ISNUMBER(A7), COUNT($A$4:$A$53) - COUNT($A7:$A$53), "")</f>
        <v>3</v>
      </c>
      <c r="J7" s="113">
        <f>IF(ISNUMBER(B7), COUNT($B$4:$B$53) - COUNT($B7:$B$53), "")</f>
        <v>3</v>
      </c>
      <c r="K7" s="29">
        <f t="shared" si="4"/>
        <v>4</v>
      </c>
    </row>
    <row r="8" spans="1:11" x14ac:dyDescent="0.2">
      <c r="A8" s="105">
        <f>IF(ISBLANK('Data Entry'!A8), "", 'Data Entry'!A8)</f>
        <v>1739</v>
      </c>
      <c r="B8" s="27">
        <f>IF(ISBLANK('Data Entry'!B8), "", 'Data Entry'!B8)</f>
        <v>3060</v>
      </c>
      <c r="C8" s="106"/>
      <c r="D8" s="105">
        <f t="shared" si="0"/>
        <v>1739</v>
      </c>
      <c r="E8" s="105">
        <f t="shared" si="1"/>
        <v>3060</v>
      </c>
      <c r="F8" s="106"/>
      <c r="G8" s="105">
        <f t="shared" ca="1" si="2"/>
        <v>1739</v>
      </c>
      <c r="H8" s="105">
        <f t="shared" ca="1" si="3"/>
        <v>3060</v>
      </c>
      <c r="I8" s="113">
        <f>IF(ISNUMBER(A8), COUNT($A$4:$A$53) - COUNT($A8:$A$53), "")</f>
        <v>4</v>
      </c>
      <c r="J8" s="113">
        <f>IF(ISNUMBER(B8), COUNT($B$4:$B$53) - COUNT($B8:$B$53), "")</f>
        <v>4</v>
      </c>
      <c r="K8" s="29">
        <f t="shared" si="4"/>
        <v>5</v>
      </c>
    </row>
    <row r="9" spans="1:11" x14ac:dyDescent="0.2">
      <c r="A9" s="105" t="str">
        <f>IF(ISBLANK('Data Entry'!A9), "", 'Data Entry'!A9)</f>
        <v>XX</v>
      </c>
      <c r="B9" s="27">
        <f>IF(ISBLANK('Data Entry'!B9), "", 'Data Entry'!B9)</f>
        <v>3923</v>
      </c>
      <c r="C9" s="106"/>
      <c r="D9" s="105">
        <f t="shared" si="0"/>
        <v>1739</v>
      </c>
      <c r="E9" s="105">
        <f t="shared" si="1"/>
        <v>3923</v>
      </c>
      <c r="F9" s="106"/>
      <c r="G9" s="105">
        <f t="shared" ca="1" si="2"/>
        <v>2292</v>
      </c>
      <c r="H9" s="105">
        <f t="shared" ca="1" si="3"/>
        <v>3923</v>
      </c>
      <c r="I9" s="113" t="str">
        <f>IF(ISNUMBER(A9), COUNT($A$4:$A$53) - COUNT($A9:$A$53), "")</f>
        <v/>
      </c>
      <c r="J9" s="113">
        <f>IF(ISNUMBER(B9), COUNT($B$4:$B$53) - COUNT($B9:$B$53), "")</f>
        <v>5</v>
      </c>
      <c r="K9" s="29">
        <f t="shared" si="4"/>
        <v>6</v>
      </c>
    </row>
    <row r="10" spans="1:11" x14ac:dyDescent="0.2">
      <c r="A10" s="105" t="str">
        <f>IF(ISBLANK('Data Entry'!A10), "", 'Data Entry'!A10)</f>
        <v>XX</v>
      </c>
      <c r="B10" s="27">
        <f>IF(ISBLANK('Data Entry'!B10), "", 'Data Entry'!B10)</f>
        <v>4722</v>
      </c>
      <c r="C10" s="106"/>
      <c r="D10" s="105">
        <f t="shared" si="0"/>
        <v>1739</v>
      </c>
      <c r="E10" s="105">
        <f t="shared" si="1"/>
        <v>4722</v>
      </c>
      <c r="F10" s="106"/>
      <c r="G10" s="105">
        <f t="shared" ca="1" si="2"/>
        <v>3331</v>
      </c>
      <c r="H10" s="105">
        <f t="shared" ca="1" si="3"/>
        <v>4722</v>
      </c>
      <c r="I10" s="113" t="str">
        <f>IF(ISNUMBER(A10), COUNT($A$4:$A$53) - COUNT($A10:$A$53), "")</f>
        <v/>
      </c>
      <c r="J10" s="113">
        <f>IF(ISNUMBER(B10), COUNT($B$4:$B$53) - COUNT($B10:$B$53), "")</f>
        <v>6</v>
      </c>
      <c r="K10" s="29">
        <f t="shared" si="4"/>
        <v>7</v>
      </c>
    </row>
    <row r="11" spans="1:11" x14ac:dyDescent="0.2">
      <c r="A11" s="105">
        <f>IF(ISBLANK('Data Entry'!A11), "", 'Data Entry'!A11)</f>
        <v>2292</v>
      </c>
      <c r="B11" s="27">
        <f>IF(ISBLANK('Data Entry'!B11), "", 'Data Entry'!B11)</f>
        <v>5743</v>
      </c>
      <c r="C11" s="106"/>
      <c r="D11" s="105">
        <f t="shared" si="0"/>
        <v>2292</v>
      </c>
      <c r="E11" s="105">
        <f t="shared" si="1"/>
        <v>5743</v>
      </c>
      <c r="F11" s="106"/>
      <c r="G11" s="105">
        <f t="shared" ca="1" si="2"/>
        <v>3869</v>
      </c>
      <c r="H11" s="105">
        <f t="shared" ca="1" si="3"/>
        <v>5743</v>
      </c>
      <c r="I11" s="113">
        <f>IF(ISNUMBER(A11), COUNT($A$4:$A$53) - COUNT($A11:$A$53), "")</f>
        <v>5</v>
      </c>
      <c r="J11" s="113">
        <f>IF(ISNUMBER(B11), COUNT($B$4:$B$53) - COUNT($B11:$B$53), "")</f>
        <v>7</v>
      </c>
      <c r="K11" s="29">
        <f t="shared" si="4"/>
        <v>8</v>
      </c>
    </row>
    <row r="12" spans="1:11" x14ac:dyDescent="0.2">
      <c r="A12" s="105">
        <f>IF(ISBLANK('Data Entry'!A12), "", 'Data Entry'!A12)</f>
        <v>3331</v>
      </c>
      <c r="B12" s="27">
        <f>IF(ISBLANK('Data Entry'!B12), "", 'Data Entry'!B12)</f>
        <v>7369</v>
      </c>
      <c r="C12" s="106"/>
      <c r="D12" s="105">
        <f t="shared" si="0"/>
        <v>3331</v>
      </c>
      <c r="E12" s="105">
        <f t="shared" si="1"/>
        <v>7369</v>
      </c>
      <c r="F12" s="106"/>
      <c r="G12" s="105">
        <f t="shared" ca="1" si="2"/>
        <v>4612</v>
      </c>
      <c r="H12" s="105">
        <f t="shared" ca="1" si="3"/>
        <v>7369</v>
      </c>
      <c r="I12" s="113">
        <f>IF(ISNUMBER(A12), COUNT($A$4:$A$53) - COUNT($A12:$A$53), "")</f>
        <v>6</v>
      </c>
      <c r="J12" s="113">
        <f>IF(ISNUMBER(B12), COUNT($B$4:$B$53) - COUNT($B12:$B$53), "")</f>
        <v>8</v>
      </c>
      <c r="K12" s="29">
        <f t="shared" si="4"/>
        <v>9</v>
      </c>
    </row>
    <row r="13" spans="1:11" x14ac:dyDescent="0.2">
      <c r="A13" s="105">
        <f>IF(ISBLANK('Data Entry'!A13), "", 'Data Entry'!A13)</f>
        <v>3869</v>
      </c>
      <c r="B13" s="27">
        <f>IF(ISBLANK('Data Entry'!B13), "", 'Data Entry'!B13)</f>
        <v>9005</v>
      </c>
      <c r="C13" s="106"/>
      <c r="D13" s="105">
        <f t="shared" si="0"/>
        <v>3869</v>
      </c>
      <c r="E13" s="105">
        <f t="shared" si="1"/>
        <v>9005</v>
      </c>
      <c r="F13" s="106"/>
      <c r="G13" s="105">
        <f t="shared" ca="1" si="2"/>
        <v>5527</v>
      </c>
      <c r="H13" s="105">
        <f t="shared" ca="1" si="3"/>
        <v>9005</v>
      </c>
      <c r="I13" s="113">
        <f>IF(ISNUMBER(A13), COUNT($A$4:$A$53) - COUNT($A13:$A$53), "")</f>
        <v>7</v>
      </c>
      <c r="J13" s="113">
        <f>IF(ISNUMBER(B13), COUNT($B$4:$B$53) - COUNT($B13:$B$53), "")</f>
        <v>9</v>
      </c>
      <c r="K13" s="29">
        <f t="shared" si="4"/>
        <v>10</v>
      </c>
    </row>
    <row r="14" spans="1:11" x14ac:dyDescent="0.2">
      <c r="A14" s="105">
        <f>IF(ISBLANK('Data Entry'!A14), "", 'Data Entry'!A14)</f>
        <v>4612</v>
      </c>
      <c r="B14" s="27">
        <f>IF(ISBLANK('Data Entry'!B14), "", 'Data Entry'!B14)</f>
        <v>10850</v>
      </c>
      <c r="C14" s="106"/>
      <c r="D14" s="105">
        <f t="shared" si="0"/>
        <v>4612</v>
      </c>
      <c r="E14" s="105">
        <f t="shared" si="1"/>
        <v>10850</v>
      </c>
      <c r="F14" s="106"/>
      <c r="G14" s="105">
        <f t="shared" ca="1" si="2"/>
        <v>6575</v>
      </c>
      <c r="H14" s="105">
        <f t="shared" ca="1" si="3"/>
        <v>10850</v>
      </c>
      <c r="I14" s="113">
        <f>IF(ISNUMBER(A14), COUNT($A$4:$A$53) - COUNT($A14:$A$53), "")</f>
        <v>8</v>
      </c>
      <c r="J14" s="113">
        <f>IF(ISNUMBER(B14), COUNT($B$4:$B$53) - COUNT($B14:$B$53), "")</f>
        <v>10</v>
      </c>
      <c r="K14" s="29">
        <f t="shared" si="4"/>
        <v>11</v>
      </c>
    </row>
    <row r="15" spans="1:11" x14ac:dyDescent="0.2">
      <c r="A15" s="105">
        <f>IF(ISBLANK('Data Entry'!A15), "", 'Data Entry'!A15)</f>
        <v>5527</v>
      </c>
      <c r="B15" s="27">
        <f>IF(ISBLANK('Data Entry'!B15), "", 'Data Entry'!B15)</f>
        <v>12218</v>
      </c>
      <c r="C15" s="106"/>
      <c r="D15" s="105">
        <f t="shared" si="0"/>
        <v>5527</v>
      </c>
      <c r="E15" s="105">
        <f t="shared" si="1"/>
        <v>12218</v>
      </c>
      <c r="F15" s="106"/>
      <c r="G15" s="105">
        <f t="shared" ca="1" si="2"/>
        <v>7991</v>
      </c>
      <c r="H15" s="105">
        <f t="shared" ca="1" si="3"/>
        <v>12218</v>
      </c>
      <c r="I15" s="113">
        <f>IF(ISNUMBER(A15), COUNT($A$4:$A$53) - COUNT($A15:$A$53), "")</f>
        <v>9</v>
      </c>
      <c r="J15" s="113">
        <f>IF(ISNUMBER(B15), COUNT($B$4:$B$53) - COUNT($B15:$B$53), "")</f>
        <v>11</v>
      </c>
      <c r="K15" s="29">
        <f t="shared" si="4"/>
        <v>12</v>
      </c>
    </row>
    <row r="16" spans="1:11" x14ac:dyDescent="0.2">
      <c r="A16" s="105">
        <f>IF(ISBLANK('Data Entry'!A16), "", 'Data Entry'!A16)</f>
        <v>6575</v>
      </c>
      <c r="B16" s="27">
        <f>IF(ISBLANK('Data Entry'!B16), "", 'Data Entry'!B16)</f>
        <v>13921</v>
      </c>
      <c r="C16" s="106"/>
      <c r="D16" s="105">
        <f t="shared" si="0"/>
        <v>6575</v>
      </c>
      <c r="E16" s="105">
        <f t="shared" si="1"/>
        <v>13921</v>
      </c>
      <c r="F16" s="106"/>
      <c r="G16" s="105">
        <f t="shared" ca="1" si="2"/>
        <v>9193</v>
      </c>
      <c r="H16" s="105">
        <f t="shared" ca="1" si="3"/>
        <v>13921</v>
      </c>
      <c r="I16" s="113">
        <f>IF(ISNUMBER(A16), COUNT($A$4:$A$53) - COUNT($A16:$A$53), "")</f>
        <v>10</v>
      </c>
      <c r="J16" s="113">
        <f>IF(ISNUMBER(B16), COUNT($B$4:$B$53) - COUNT($B16:$B$53), "")</f>
        <v>12</v>
      </c>
      <c r="K16" s="29">
        <f t="shared" si="4"/>
        <v>13</v>
      </c>
    </row>
    <row r="17" spans="1:11" x14ac:dyDescent="0.2">
      <c r="A17" s="105">
        <f>IF(ISBLANK('Data Entry'!A17), "", 'Data Entry'!A17)</f>
        <v>7991</v>
      </c>
      <c r="B17" s="27">
        <f>IF(ISBLANK('Data Entry'!B17), "", 'Data Entry'!B17)</f>
        <v>15417</v>
      </c>
      <c r="C17" s="106"/>
      <c r="D17" s="105">
        <f t="shared" si="0"/>
        <v>7991</v>
      </c>
      <c r="E17" s="105">
        <f t="shared" si="1"/>
        <v>15417</v>
      </c>
      <c r="F17" s="106"/>
      <c r="G17" s="105">
        <f t="shared" ca="1" si="2"/>
        <v>10831</v>
      </c>
      <c r="H17" s="105">
        <f t="shared" ca="1" si="3"/>
        <v>15417</v>
      </c>
      <c r="I17" s="113">
        <f>IF(ISNUMBER(A17), COUNT($A$4:$A$53) - COUNT($A17:$A$53), "")</f>
        <v>11</v>
      </c>
      <c r="J17" s="113">
        <f>IF(ISNUMBER(B17), COUNT($B$4:$B$53) - COUNT($B17:$B$53), "")</f>
        <v>13</v>
      </c>
      <c r="K17" s="29">
        <f t="shared" si="4"/>
        <v>14</v>
      </c>
    </row>
    <row r="18" spans="1:11" x14ac:dyDescent="0.2">
      <c r="A18" s="105">
        <f>IF(ISBLANK('Data Entry'!A18), "", 'Data Entry'!A18)</f>
        <v>9193</v>
      </c>
      <c r="B18" s="27" t="str">
        <f>IF(ISBLANK('Data Entry'!B18), "", 'Data Entry'!B18)</f>
        <v>XX</v>
      </c>
      <c r="C18" s="106"/>
      <c r="D18" s="105">
        <f t="shared" si="0"/>
        <v>9193</v>
      </c>
      <c r="E18" s="105">
        <f t="shared" si="1"/>
        <v>15417</v>
      </c>
      <c r="F18" s="106"/>
      <c r="G18" s="105">
        <f t="shared" ca="1" si="2"/>
        <v>12946</v>
      </c>
      <c r="H18" s="105">
        <f t="shared" ca="1" si="3"/>
        <v>18170</v>
      </c>
      <c r="I18" s="113">
        <f>IF(ISNUMBER(A18), COUNT($A$4:$A$53) - COUNT($A18:$A$53), "")</f>
        <v>12</v>
      </c>
      <c r="J18" s="113" t="str">
        <f>IF(ISNUMBER(B18), COUNT($B$4:$B$53) - COUNT($B18:$B$53), "")</f>
        <v/>
      </c>
      <c r="K18" s="29">
        <f t="shared" si="4"/>
        <v>15</v>
      </c>
    </row>
    <row r="19" spans="1:11" x14ac:dyDescent="0.2">
      <c r="A19" s="105">
        <f>IF(ISBLANK('Data Entry'!A19), "", 'Data Entry'!A19)</f>
        <v>10831</v>
      </c>
      <c r="B19" s="27" t="str">
        <f>IF(ISBLANK('Data Entry'!B19), "", 'Data Entry'!B19)</f>
        <v>XX</v>
      </c>
      <c r="C19" s="106"/>
      <c r="D19" s="105">
        <f t="shared" si="0"/>
        <v>10831</v>
      </c>
      <c r="E19" s="105">
        <f t="shared" si="1"/>
        <v>15417</v>
      </c>
      <c r="F19" s="106"/>
      <c r="G19" s="105">
        <f t="shared" ca="1" si="2"/>
        <v>14295</v>
      </c>
      <c r="H19" s="105">
        <f t="shared" ca="1" si="3"/>
        <v>20022</v>
      </c>
      <c r="I19" s="113">
        <f>IF(ISNUMBER(A19), COUNT($A$4:$A$53) - COUNT($A19:$A$53), "")</f>
        <v>13</v>
      </c>
      <c r="J19" s="113" t="str">
        <f>IF(ISNUMBER(B19), COUNT($B$4:$B$53) - COUNT($B19:$B$53), "")</f>
        <v/>
      </c>
      <c r="K19" s="29">
        <f t="shared" si="4"/>
        <v>16</v>
      </c>
    </row>
    <row r="20" spans="1:11" x14ac:dyDescent="0.2">
      <c r="A20" s="105">
        <f>IF(ISBLANK('Data Entry'!A20), "", 'Data Entry'!A20)</f>
        <v>12946</v>
      </c>
      <c r="B20" s="27" t="str">
        <f>IF(ISBLANK('Data Entry'!B20), "", 'Data Entry'!B20)</f>
        <v>XX</v>
      </c>
      <c r="C20" s="106"/>
      <c r="D20" s="105">
        <f t="shared" si="0"/>
        <v>12946</v>
      </c>
      <c r="E20" s="105">
        <f t="shared" si="1"/>
        <v>15417</v>
      </c>
      <c r="F20" s="106"/>
      <c r="G20" s="105">
        <f t="shared" ca="1" si="2"/>
        <v>16051</v>
      </c>
      <c r="H20" s="105">
        <f t="shared" ca="1" si="3"/>
        <v>21936</v>
      </c>
      <c r="I20" s="113">
        <f>IF(ISNUMBER(A20), COUNT($A$4:$A$53) - COUNT($A20:$A$53), "")</f>
        <v>14</v>
      </c>
      <c r="J20" s="113" t="str">
        <f>IF(ISNUMBER(B20), COUNT($B$4:$B$53) - COUNT($B20:$B$53), "")</f>
        <v/>
      </c>
      <c r="K20" s="29">
        <f t="shared" si="4"/>
        <v>17</v>
      </c>
    </row>
    <row r="21" spans="1:11" x14ac:dyDescent="0.2">
      <c r="A21" s="105">
        <f>IF(ISBLANK('Data Entry'!A21), "", 'Data Entry'!A21)</f>
        <v>14295</v>
      </c>
      <c r="B21" s="27" t="str">
        <f>IF(ISBLANK('Data Entry'!B21), "", 'Data Entry'!B21)</f>
        <v>XX</v>
      </c>
      <c r="C21" s="106"/>
      <c r="D21" s="105">
        <f t="shared" si="0"/>
        <v>14295</v>
      </c>
      <c r="E21" s="105">
        <f t="shared" si="1"/>
        <v>15417</v>
      </c>
      <c r="F21" s="106"/>
      <c r="G21" s="105">
        <f t="shared" ca="1" si="2"/>
        <v>17808</v>
      </c>
      <c r="H21" s="105">
        <f t="shared" ca="1" si="3"/>
        <v>24418</v>
      </c>
      <c r="I21" s="113">
        <f>IF(ISNUMBER(A21), COUNT($A$4:$A$53) - COUNT($A21:$A$53), "")</f>
        <v>15</v>
      </c>
      <c r="J21" s="113" t="str">
        <f>IF(ISNUMBER(B21), COUNT($B$4:$B$53) - COUNT($B21:$B$53), "")</f>
        <v/>
      </c>
      <c r="K21" s="29">
        <f t="shared" si="4"/>
        <v>18</v>
      </c>
    </row>
    <row r="22" spans="1:11" x14ac:dyDescent="0.2">
      <c r="A22" s="105">
        <f>IF(ISBLANK('Data Entry'!A22), "", 'Data Entry'!A22)</f>
        <v>16051</v>
      </c>
      <c r="B22" s="27">
        <f>IF(ISBLANK('Data Entry'!B22), "", 'Data Entry'!B22)</f>
        <v>18170</v>
      </c>
      <c r="C22" s="106"/>
      <c r="D22" s="105">
        <f t="shared" si="0"/>
        <v>16051</v>
      </c>
      <c r="E22" s="105">
        <f t="shared" si="1"/>
        <v>18170</v>
      </c>
      <c r="F22" s="106"/>
      <c r="G22" s="105">
        <f t="shared" ca="1" si="2"/>
        <v>19666</v>
      </c>
      <c r="H22" s="105">
        <f t="shared" ca="1" si="3"/>
        <v>26186</v>
      </c>
      <c r="I22" s="113">
        <f>IF(ISNUMBER(A22), COUNT($A$4:$A$53) - COUNT($A22:$A$53), "")</f>
        <v>16</v>
      </c>
      <c r="J22" s="113">
        <f>IF(ISNUMBER(B22), COUNT($B$4:$B$53) - COUNT($B22:$B$53), "")</f>
        <v>14</v>
      </c>
      <c r="K22" s="29">
        <f t="shared" si="4"/>
        <v>19</v>
      </c>
    </row>
    <row r="23" spans="1:11" x14ac:dyDescent="0.2">
      <c r="A23" s="105">
        <f>IF(ISBLANK('Data Entry'!A23), "", 'Data Entry'!A23)</f>
        <v>17808</v>
      </c>
      <c r="B23" s="27">
        <f>IF(ISBLANK('Data Entry'!B23), "", 'Data Entry'!B23)</f>
        <v>20022</v>
      </c>
      <c r="C23" s="106"/>
      <c r="D23" s="105">
        <f t="shared" si="0"/>
        <v>17808</v>
      </c>
      <c r="E23" s="105">
        <f t="shared" si="1"/>
        <v>20022</v>
      </c>
      <c r="F23" s="106"/>
      <c r="G23" s="105">
        <f t="shared" ca="1" si="2"/>
        <v>21178</v>
      </c>
      <c r="H23" s="105">
        <f t="shared" ca="1" si="3"/>
        <v>27972</v>
      </c>
      <c r="I23" s="113">
        <f>IF(ISNUMBER(A23), COUNT($A$4:$A$53) - COUNT($A23:$A$53), "")</f>
        <v>17</v>
      </c>
      <c r="J23" s="113">
        <f>IF(ISNUMBER(B23), COUNT($B$4:$B$53) - COUNT($B23:$B$53), "")</f>
        <v>15</v>
      </c>
      <c r="K23" s="29">
        <f t="shared" si="4"/>
        <v>20</v>
      </c>
    </row>
    <row r="24" spans="1:11" x14ac:dyDescent="0.2">
      <c r="A24" s="105">
        <f>IF(ISBLANK('Data Entry'!A24), "", 'Data Entry'!A24)</f>
        <v>19666</v>
      </c>
      <c r="B24" s="27">
        <f>IF(ISBLANK('Data Entry'!B24), "", 'Data Entry'!B24)</f>
        <v>21936</v>
      </c>
      <c r="C24" s="106"/>
      <c r="D24" s="105">
        <f t="shared" si="0"/>
        <v>19666</v>
      </c>
      <c r="E24" s="105">
        <f t="shared" si="1"/>
        <v>21936</v>
      </c>
      <c r="F24" s="106"/>
      <c r="G24" s="105">
        <f t="shared" ca="1" si="2"/>
        <v>22839</v>
      </c>
      <c r="H24" s="105">
        <f t="shared" ca="1" si="3"/>
        <v>29397</v>
      </c>
      <c r="I24" s="113">
        <f>IF(ISNUMBER(A24), COUNT($A$4:$A$53) - COUNT($A24:$A$53), "")</f>
        <v>18</v>
      </c>
      <c r="J24" s="113">
        <f>IF(ISNUMBER(B24), COUNT($B$4:$B$53) - COUNT($B24:$B$53), "")</f>
        <v>16</v>
      </c>
      <c r="K24" s="29">
        <f t="shared" si="4"/>
        <v>21</v>
      </c>
    </row>
    <row r="25" spans="1:11" x14ac:dyDescent="0.2">
      <c r="A25" s="105">
        <f>IF(ISBLANK('Data Entry'!A25), "", 'Data Entry'!A25)</f>
        <v>21178</v>
      </c>
      <c r="B25" s="27">
        <f>IF(ISBLANK('Data Entry'!B25), "", 'Data Entry'!B25)</f>
        <v>24418</v>
      </c>
      <c r="C25" s="106"/>
      <c r="D25" s="105">
        <f t="shared" si="0"/>
        <v>21178</v>
      </c>
      <c r="E25" s="105">
        <f t="shared" si="1"/>
        <v>24418</v>
      </c>
      <c r="F25" s="106"/>
      <c r="G25" s="105">
        <f t="shared" ca="1" si="2"/>
        <v>24873</v>
      </c>
      <c r="H25" s="105">
        <f t="shared" ca="1" si="3"/>
        <v>30899</v>
      </c>
      <c r="I25" s="113">
        <f>IF(ISNUMBER(A25), COUNT($A$4:$A$53) - COUNT($A25:$A$53), "")</f>
        <v>19</v>
      </c>
      <c r="J25" s="113">
        <f>IF(ISNUMBER(B25), COUNT($B$4:$B$53) - COUNT($B25:$B$53), "")</f>
        <v>17</v>
      </c>
      <c r="K25" s="29">
        <f t="shared" si="4"/>
        <v>22</v>
      </c>
    </row>
    <row r="26" spans="1:11" x14ac:dyDescent="0.2">
      <c r="A26" s="105">
        <f>IF(ISBLANK('Data Entry'!A26), "", 'Data Entry'!A26)</f>
        <v>22839</v>
      </c>
      <c r="B26" s="27">
        <f>IF(ISBLANK('Data Entry'!B26), "", 'Data Entry'!B26)</f>
        <v>26186</v>
      </c>
      <c r="C26" s="106"/>
      <c r="D26" s="105">
        <f t="shared" si="0"/>
        <v>22839</v>
      </c>
      <c r="E26" s="105">
        <f t="shared" si="1"/>
        <v>26186</v>
      </c>
      <c r="F26" s="106"/>
      <c r="G26" s="105">
        <f t="shared" ca="1" si="2"/>
        <v>26310</v>
      </c>
      <c r="H26" s="105">
        <f t="shared" ca="1" si="3"/>
        <v>31821</v>
      </c>
      <c r="I26" s="113">
        <f>IF(ISNUMBER(A26), COUNT($A$4:$A$53) - COUNT($A26:$A$53), "")</f>
        <v>20</v>
      </c>
      <c r="J26" s="113">
        <f>IF(ISNUMBER(B26), COUNT($B$4:$B$53) - COUNT($B26:$B$53), "")</f>
        <v>18</v>
      </c>
      <c r="K26" s="29">
        <f t="shared" si="4"/>
        <v>23</v>
      </c>
    </row>
    <row r="27" spans="1:11" x14ac:dyDescent="0.2">
      <c r="A27" s="105">
        <f>IF(ISBLANK('Data Entry'!A27), "", 'Data Entry'!A27)</f>
        <v>24873</v>
      </c>
      <c r="B27" s="27">
        <f>IF(ISBLANK('Data Entry'!B27), "", 'Data Entry'!B27)</f>
        <v>27972</v>
      </c>
      <c r="C27" s="106"/>
      <c r="D27" s="105">
        <f t="shared" si="0"/>
        <v>24873</v>
      </c>
      <c r="E27" s="105">
        <f t="shared" si="1"/>
        <v>27972</v>
      </c>
      <c r="F27" s="106"/>
      <c r="G27" s="105">
        <f t="shared" ca="1" si="2"/>
        <v>27720</v>
      </c>
      <c r="H27" s="105" t="str">
        <f t="shared" ca="1" si="3"/>
        <v/>
      </c>
      <c r="I27" s="113">
        <f>IF(ISNUMBER(A27), COUNT($A$4:$A$53) - COUNT($A27:$A$53), "")</f>
        <v>21</v>
      </c>
      <c r="J27" s="113">
        <f>IF(ISNUMBER(B27), COUNT($B$4:$B$53) - COUNT($B27:$B$53), "")</f>
        <v>19</v>
      </c>
      <c r="K27" s="29">
        <f t="shared" si="4"/>
        <v>24</v>
      </c>
    </row>
    <row r="28" spans="1:11" x14ac:dyDescent="0.2">
      <c r="A28" s="105">
        <f>IF(ISBLANK('Data Entry'!A28), "", 'Data Entry'!A28)</f>
        <v>26310</v>
      </c>
      <c r="B28" s="27">
        <f>IF(ISBLANK('Data Entry'!B28), "", 'Data Entry'!B28)</f>
        <v>29397</v>
      </c>
      <c r="C28" s="106"/>
      <c r="D28" s="105">
        <f t="shared" si="0"/>
        <v>26310</v>
      </c>
      <c r="E28" s="105">
        <f t="shared" si="1"/>
        <v>29397</v>
      </c>
      <c r="F28" s="106"/>
      <c r="G28" s="105">
        <f t="shared" ca="1" si="2"/>
        <v>29113</v>
      </c>
      <c r="H28" s="105" t="str">
        <f t="shared" ca="1" si="3"/>
        <v/>
      </c>
      <c r="I28" s="113">
        <f>IF(ISNUMBER(A28), COUNT($A$4:$A$53) - COUNT($A28:$A$53), "")</f>
        <v>22</v>
      </c>
      <c r="J28" s="113">
        <f>IF(ISNUMBER(B28), COUNT($B$4:$B$53) - COUNT($B28:$B$53), "")</f>
        <v>20</v>
      </c>
      <c r="K28" s="29">
        <f t="shared" si="4"/>
        <v>25</v>
      </c>
    </row>
    <row r="29" spans="1:11" x14ac:dyDescent="0.2">
      <c r="A29" s="105">
        <f>IF(ISBLANK('Data Entry'!A29), "", 'Data Entry'!A29)</f>
        <v>27720</v>
      </c>
      <c r="B29" s="27">
        <f>IF(ISBLANK('Data Entry'!B29), "", 'Data Entry'!B29)</f>
        <v>30899</v>
      </c>
      <c r="C29" s="106"/>
      <c r="D29" s="105">
        <f t="shared" si="0"/>
        <v>27720</v>
      </c>
      <c r="E29" s="105">
        <f t="shared" si="1"/>
        <v>30899</v>
      </c>
      <c r="F29" s="106"/>
      <c r="G29" s="105">
        <f t="shared" ca="1" si="2"/>
        <v>30298</v>
      </c>
      <c r="H29" s="105" t="str">
        <f t="shared" ca="1" si="3"/>
        <v/>
      </c>
      <c r="I29" s="113">
        <f>IF(ISNUMBER(A29), COUNT($A$4:$A$53) - COUNT($A29:$A$53), "")</f>
        <v>23</v>
      </c>
      <c r="J29" s="113">
        <f>IF(ISNUMBER(B29), COUNT($B$4:$B$53) - COUNT($B29:$B$53), "")</f>
        <v>21</v>
      </c>
      <c r="K29" s="29">
        <f t="shared" si="4"/>
        <v>26</v>
      </c>
    </row>
    <row r="30" spans="1:11" x14ac:dyDescent="0.2">
      <c r="A30" s="105">
        <f>IF(ISBLANK('Data Entry'!A30), "", 'Data Entry'!A30)</f>
        <v>29113</v>
      </c>
      <c r="B30" s="27">
        <f>IF(ISBLANK('Data Entry'!B30), "", 'Data Entry'!B30)</f>
        <v>31821</v>
      </c>
      <c r="C30" s="106"/>
      <c r="D30" s="105">
        <f t="shared" si="0"/>
        <v>29113</v>
      </c>
      <c r="E30" s="105">
        <f t="shared" si="1"/>
        <v>31821</v>
      </c>
      <c r="F30" s="106"/>
      <c r="G30" s="105">
        <f t="shared" ca="1" si="2"/>
        <v>30765</v>
      </c>
      <c r="H30" s="105" t="str">
        <f t="shared" ca="1" si="3"/>
        <v/>
      </c>
      <c r="I30" s="113">
        <f>IF(ISNUMBER(A30), COUNT($A$4:$A$53) - COUNT($A30:$A$53), "")</f>
        <v>24</v>
      </c>
      <c r="J30" s="113">
        <f>IF(ISNUMBER(B30), COUNT($B$4:$B$53) - COUNT($B30:$B$53), "")</f>
        <v>22</v>
      </c>
      <c r="K30" s="29">
        <f t="shared" si="4"/>
        <v>27</v>
      </c>
    </row>
    <row r="31" spans="1:11" x14ac:dyDescent="0.2">
      <c r="A31" s="105">
        <f>IF(ISBLANK('Data Entry'!A31), "", 'Data Entry'!A31)</f>
        <v>30298</v>
      </c>
      <c r="B31" s="27" t="str">
        <f>IF(ISBLANK('Data Entry'!B31), "", 'Data Entry'!B31)</f>
        <v/>
      </c>
      <c r="C31" s="106"/>
      <c r="D31" s="105">
        <f t="shared" si="0"/>
        <v>30298</v>
      </c>
      <c r="E31" s="105" t="str">
        <f t="shared" si="1"/>
        <v/>
      </c>
      <c r="F31" s="106"/>
      <c r="G31" s="105">
        <f t="shared" ca="1" si="2"/>
        <v>31821</v>
      </c>
      <c r="H31" s="105" t="str">
        <f t="shared" ca="1" si="3"/>
        <v/>
      </c>
      <c r="I31" s="113">
        <f>IF(ISNUMBER(A31), COUNT($A$4:$A$53) - COUNT($A31:$A$53), "")</f>
        <v>25</v>
      </c>
      <c r="J31" s="113" t="str">
        <f>IF(ISNUMBER(B31), COUNT($B$4:$B$53) - COUNT($B31:$B$53), "")</f>
        <v/>
      </c>
      <c r="K31" s="29">
        <f t="shared" si="4"/>
        <v>28</v>
      </c>
    </row>
    <row r="32" spans="1:11" x14ac:dyDescent="0.2">
      <c r="A32" s="105">
        <f>IF(ISBLANK('Data Entry'!A32), "", 'Data Entry'!A32)</f>
        <v>30765</v>
      </c>
      <c r="B32" s="27" t="str">
        <f>IF(ISBLANK('Data Entry'!B32), "", 'Data Entry'!B32)</f>
        <v/>
      </c>
      <c r="C32" s="106"/>
      <c r="D32" s="105">
        <f t="shared" si="0"/>
        <v>30765</v>
      </c>
      <c r="E32" s="105" t="str">
        <f t="shared" si="1"/>
        <v/>
      </c>
      <c r="F32" s="106"/>
      <c r="G32" s="105" t="str">
        <f t="shared" ca="1" si="2"/>
        <v/>
      </c>
      <c r="H32" s="105" t="str">
        <f t="shared" ca="1" si="3"/>
        <v/>
      </c>
      <c r="I32" s="113">
        <f>IF(ISNUMBER(A32), COUNT($A$4:$A$53) - COUNT($A32:$A$53), "")</f>
        <v>26</v>
      </c>
      <c r="J32" s="113" t="str">
        <f>IF(ISNUMBER(B32), COUNT($B$4:$B$53) - COUNT($B32:$B$53), "")</f>
        <v/>
      </c>
      <c r="K32" s="29">
        <f t="shared" si="4"/>
        <v>29</v>
      </c>
    </row>
    <row r="33" spans="1:11" x14ac:dyDescent="0.2">
      <c r="A33" s="105">
        <f>IF(ISBLANK('Data Entry'!A33), "", 'Data Entry'!A33)</f>
        <v>31821</v>
      </c>
      <c r="B33" s="27" t="str">
        <f>IF(ISBLANK('Data Entry'!B33), "", 'Data Entry'!B33)</f>
        <v/>
      </c>
      <c r="C33" s="106"/>
      <c r="D33" s="105">
        <f t="shared" si="0"/>
        <v>31821</v>
      </c>
      <c r="E33" s="105" t="str">
        <f t="shared" si="1"/>
        <v/>
      </c>
      <c r="F33" s="106"/>
      <c r="G33" s="105" t="str">
        <f t="shared" ca="1" si="2"/>
        <v/>
      </c>
      <c r="H33" s="105" t="str">
        <f t="shared" ca="1" si="3"/>
        <v/>
      </c>
      <c r="I33" s="113">
        <f>IF(ISNUMBER(A33), COUNT($A$4:$A$53) - COUNT($A33:$A$53), "")</f>
        <v>27</v>
      </c>
      <c r="J33" s="113" t="str">
        <f>IF(ISNUMBER(B33), COUNT($B$4:$B$53) - COUNT($B33:$B$53), "")</f>
        <v/>
      </c>
      <c r="K33" s="29">
        <f t="shared" si="4"/>
        <v>30</v>
      </c>
    </row>
    <row r="34" spans="1:11" x14ac:dyDescent="0.2">
      <c r="A34" s="105" t="str">
        <f>IF(ISBLANK('Data Entry'!A34), "", 'Data Entry'!A34)</f>
        <v/>
      </c>
      <c r="B34" s="27" t="str">
        <f>IF(ISBLANK('Data Entry'!B34), "", 'Data Entry'!B34)</f>
        <v/>
      </c>
      <c r="C34" s="106"/>
      <c r="D34" s="105" t="str">
        <f t="shared" si="0"/>
        <v/>
      </c>
      <c r="E34" s="105" t="str">
        <f t="shared" si="1"/>
        <v/>
      </c>
      <c r="F34" s="106"/>
      <c r="G34" s="105" t="str">
        <f t="shared" ca="1" si="2"/>
        <v/>
      </c>
      <c r="H34" s="105" t="str">
        <f t="shared" ca="1" si="3"/>
        <v/>
      </c>
      <c r="I34" s="113" t="str">
        <f>IF(ISNUMBER(A34), COUNT($A$4:$A$53) - COUNT($A34:$A$53), "")</f>
        <v/>
      </c>
      <c r="J34" s="113" t="str">
        <f>IF(ISNUMBER(B34), COUNT($B$4:$B$53) - COUNT($B34:$B$53), "")</f>
        <v/>
      </c>
      <c r="K34" s="29">
        <f t="shared" si="4"/>
        <v>31</v>
      </c>
    </row>
    <row r="35" spans="1:11" x14ac:dyDescent="0.2">
      <c r="A35" s="105" t="str">
        <f>IF(ISBLANK('Data Entry'!A35), "", 'Data Entry'!A35)</f>
        <v/>
      </c>
      <c r="B35" s="27" t="str">
        <f>IF(ISBLANK('Data Entry'!B35), "", 'Data Entry'!B35)</f>
        <v/>
      </c>
      <c r="C35" s="106"/>
      <c r="D35" s="105" t="str">
        <f t="shared" si="0"/>
        <v/>
      </c>
      <c r="E35" s="105" t="str">
        <f t="shared" si="1"/>
        <v/>
      </c>
      <c r="F35" s="106"/>
      <c r="G35" s="105" t="str">
        <f t="shared" ca="1" si="2"/>
        <v/>
      </c>
      <c r="H35" s="105" t="str">
        <f t="shared" ca="1" si="3"/>
        <v/>
      </c>
      <c r="I35" s="113" t="str">
        <f>IF(ISNUMBER(A35), COUNT($A$4:$A$53) - COUNT($A35:$A$53), "")</f>
        <v/>
      </c>
      <c r="J35" s="113" t="str">
        <f>IF(ISNUMBER(B35), COUNT($B$4:$B$53) - COUNT($B35:$B$53), "")</f>
        <v/>
      </c>
      <c r="K35" s="29">
        <f t="shared" si="4"/>
        <v>32</v>
      </c>
    </row>
    <row r="36" spans="1:11" x14ac:dyDescent="0.2">
      <c r="A36" s="105" t="str">
        <f>IF(ISBLANK('Data Entry'!A36), "", 'Data Entry'!A36)</f>
        <v/>
      </c>
      <c r="B36" s="27" t="str">
        <f>IF(ISBLANK('Data Entry'!B36), "", 'Data Entry'!B36)</f>
        <v/>
      </c>
      <c r="C36" s="106"/>
      <c r="D36" s="105" t="str">
        <f t="shared" si="0"/>
        <v/>
      </c>
      <c r="E36" s="105" t="str">
        <f t="shared" si="1"/>
        <v/>
      </c>
      <c r="F36" s="106"/>
      <c r="G36" s="105" t="str">
        <f t="shared" ca="1" si="2"/>
        <v/>
      </c>
      <c r="H36" s="105" t="str">
        <f t="shared" ca="1" si="3"/>
        <v/>
      </c>
      <c r="I36" s="113" t="str">
        <f>IF(ISNUMBER(A36), COUNT($A$4:$A$53) - COUNT($A36:$A$53), "")</f>
        <v/>
      </c>
      <c r="J36" s="113" t="str">
        <f>IF(ISNUMBER(B36), COUNT($B$4:$B$53) - COUNT($B36:$B$53), "")</f>
        <v/>
      </c>
      <c r="K36" s="29">
        <f t="shared" si="4"/>
        <v>33</v>
      </c>
    </row>
    <row r="37" spans="1:11" x14ac:dyDescent="0.2">
      <c r="A37" s="105" t="str">
        <f>IF(ISBLANK('Data Entry'!A37), "", 'Data Entry'!A37)</f>
        <v/>
      </c>
      <c r="B37" s="27" t="str">
        <f>IF(ISBLANK('Data Entry'!B37), "", 'Data Entry'!B37)</f>
        <v/>
      </c>
      <c r="C37" s="106"/>
      <c r="D37" s="105" t="str">
        <f t="shared" si="0"/>
        <v/>
      </c>
      <c r="E37" s="105" t="str">
        <f t="shared" si="1"/>
        <v/>
      </c>
      <c r="F37" s="106"/>
      <c r="G37" s="105" t="str">
        <f t="shared" ca="1" si="2"/>
        <v/>
      </c>
      <c r="H37" s="105" t="str">
        <f t="shared" ca="1" si="3"/>
        <v/>
      </c>
      <c r="I37" s="113" t="str">
        <f>IF(ISNUMBER(A37), COUNT($A$4:$A$53) - COUNT($A37:$A$53), "")</f>
        <v/>
      </c>
      <c r="J37" s="113" t="str">
        <f>IF(ISNUMBER(B37), COUNT($B$4:$B$53) - COUNT($B37:$B$53), "")</f>
        <v/>
      </c>
      <c r="K37" s="29">
        <f t="shared" si="4"/>
        <v>34</v>
      </c>
    </row>
    <row r="38" spans="1:11" x14ac:dyDescent="0.2">
      <c r="A38" s="105" t="str">
        <f>IF(ISBLANK('Data Entry'!A38), "", 'Data Entry'!A38)</f>
        <v/>
      </c>
      <c r="B38" s="27" t="str">
        <f>IF(ISBLANK('Data Entry'!B38), "", 'Data Entry'!B38)</f>
        <v/>
      </c>
      <c r="C38" s="106"/>
      <c r="D38" s="105" t="str">
        <f t="shared" si="0"/>
        <v/>
      </c>
      <c r="E38" s="105" t="str">
        <f t="shared" si="1"/>
        <v/>
      </c>
      <c r="F38" s="106"/>
      <c r="G38" s="105" t="str">
        <f t="shared" ca="1" si="2"/>
        <v/>
      </c>
      <c r="H38" s="105" t="str">
        <f t="shared" ca="1" si="3"/>
        <v/>
      </c>
      <c r="I38" s="113" t="str">
        <f>IF(ISNUMBER(A38), COUNT($A$4:$A$53) - COUNT($A38:$A$53), "")</f>
        <v/>
      </c>
      <c r="J38" s="113" t="str">
        <f>IF(ISNUMBER(B38), COUNT($B$4:$B$53) - COUNT($B38:$B$53), "")</f>
        <v/>
      </c>
      <c r="K38" s="29">
        <f t="shared" si="4"/>
        <v>35</v>
      </c>
    </row>
    <row r="39" spans="1:11" x14ac:dyDescent="0.2">
      <c r="A39" s="105" t="str">
        <f>IF(ISBLANK('Data Entry'!A39), "", 'Data Entry'!A39)</f>
        <v/>
      </c>
      <c r="B39" s="27" t="str">
        <f>IF(ISBLANK('Data Entry'!B39), "", 'Data Entry'!B39)</f>
        <v/>
      </c>
      <c r="C39" s="106"/>
      <c r="D39" s="105" t="str">
        <f t="shared" si="0"/>
        <v/>
      </c>
      <c r="E39" s="105" t="str">
        <f t="shared" si="1"/>
        <v/>
      </c>
      <c r="F39" s="106"/>
      <c r="G39" s="105" t="str">
        <f t="shared" ca="1" si="2"/>
        <v/>
      </c>
      <c r="H39" s="105" t="str">
        <f t="shared" ca="1" si="3"/>
        <v/>
      </c>
      <c r="I39" s="113" t="str">
        <f>IF(ISNUMBER(A39), COUNT($A$4:$A$53) - COUNT($A39:$A$53), "")</f>
        <v/>
      </c>
      <c r="J39" s="113" t="str">
        <f>IF(ISNUMBER(B39), COUNT($B$4:$B$53) - COUNT($B39:$B$53), "")</f>
        <v/>
      </c>
      <c r="K39" s="29">
        <f t="shared" si="4"/>
        <v>36</v>
      </c>
    </row>
    <row r="40" spans="1:11" x14ac:dyDescent="0.2">
      <c r="A40" s="105" t="str">
        <f>IF(ISBLANK('Data Entry'!A40), "", 'Data Entry'!A40)</f>
        <v/>
      </c>
      <c r="B40" s="27" t="str">
        <f>IF(ISBLANK('Data Entry'!B40), "", 'Data Entry'!B40)</f>
        <v/>
      </c>
      <c r="C40" s="106"/>
      <c r="D40" s="105" t="str">
        <f t="shared" si="0"/>
        <v/>
      </c>
      <c r="E40" s="105" t="str">
        <f t="shared" si="1"/>
        <v/>
      </c>
      <c r="F40" s="106"/>
      <c r="G40" s="105" t="str">
        <f t="shared" ca="1" si="2"/>
        <v/>
      </c>
      <c r="H40" s="105" t="str">
        <f t="shared" ca="1" si="3"/>
        <v/>
      </c>
      <c r="I40" s="113" t="str">
        <f>IF(ISNUMBER(A40), COUNT($A$4:$A$53) - COUNT($A40:$A$53), "")</f>
        <v/>
      </c>
      <c r="J40" s="113" t="str">
        <f>IF(ISNUMBER(B40), COUNT($B$4:$B$53) - COUNT($B40:$B$53), "")</f>
        <v/>
      </c>
      <c r="K40" s="29">
        <f t="shared" si="4"/>
        <v>37</v>
      </c>
    </row>
    <row r="41" spans="1:11" x14ac:dyDescent="0.2">
      <c r="A41" s="105" t="str">
        <f>IF(ISBLANK('Data Entry'!A41), "", 'Data Entry'!A41)</f>
        <v/>
      </c>
      <c r="B41" s="27" t="str">
        <f>IF(ISBLANK('Data Entry'!B41), "", 'Data Entry'!B41)</f>
        <v/>
      </c>
      <c r="C41" s="106"/>
      <c r="D41" s="105" t="str">
        <f t="shared" si="0"/>
        <v/>
      </c>
      <c r="E41" s="105" t="str">
        <f t="shared" si="1"/>
        <v/>
      </c>
      <c r="F41" s="106"/>
      <c r="G41" s="105" t="str">
        <f t="shared" ca="1" si="2"/>
        <v/>
      </c>
      <c r="H41" s="105" t="str">
        <f t="shared" ca="1" si="3"/>
        <v/>
      </c>
      <c r="I41" s="113" t="str">
        <f>IF(ISNUMBER(A41), COUNT($A$4:$A$53) - COUNT($A41:$A$53), "")</f>
        <v/>
      </c>
      <c r="J41" s="113" t="str">
        <f>IF(ISNUMBER(B41), COUNT($B$4:$B$53) - COUNT($B41:$B$53), "")</f>
        <v/>
      </c>
      <c r="K41" s="29">
        <f t="shared" si="4"/>
        <v>38</v>
      </c>
    </row>
    <row r="42" spans="1:11" x14ac:dyDescent="0.2">
      <c r="A42" s="105" t="str">
        <f>IF(ISBLANK('Data Entry'!A42), "", 'Data Entry'!A42)</f>
        <v/>
      </c>
      <c r="B42" s="27" t="str">
        <f>IF(ISBLANK('Data Entry'!B42), "", 'Data Entry'!B42)</f>
        <v/>
      </c>
      <c r="C42" s="106"/>
      <c r="D42" s="105" t="str">
        <f t="shared" si="0"/>
        <v/>
      </c>
      <c r="E42" s="105" t="str">
        <f t="shared" si="1"/>
        <v/>
      </c>
      <c r="F42" s="106"/>
      <c r="G42" s="105" t="str">
        <f t="shared" ca="1" si="2"/>
        <v/>
      </c>
      <c r="H42" s="105" t="str">
        <f t="shared" ca="1" si="3"/>
        <v/>
      </c>
      <c r="I42" s="113" t="str">
        <f>IF(ISNUMBER(A42), COUNT($A$4:$A$53) - COUNT($A42:$A$53), "")</f>
        <v/>
      </c>
      <c r="J42" s="113" t="str">
        <f>IF(ISNUMBER(B42), COUNT($B$4:$B$53) - COUNT($B42:$B$53), "")</f>
        <v/>
      </c>
      <c r="K42" s="29">
        <f t="shared" si="4"/>
        <v>39</v>
      </c>
    </row>
    <row r="43" spans="1:11" x14ac:dyDescent="0.2">
      <c r="A43" s="105" t="str">
        <f>IF(ISBLANK('Data Entry'!A43), "", 'Data Entry'!A43)</f>
        <v/>
      </c>
      <c r="B43" s="27" t="str">
        <f>IF(ISBLANK('Data Entry'!B43), "", 'Data Entry'!B43)</f>
        <v/>
      </c>
      <c r="C43" s="106"/>
      <c r="D43" s="105" t="str">
        <f t="shared" si="0"/>
        <v/>
      </c>
      <c r="E43" s="105" t="str">
        <f t="shared" si="1"/>
        <v/>
      </c>
      <c r="F43" s="106"/>
      <c r="G43" s="105" t="str">
        <f t="shared" ca="1" si="2"/>
        <v/>
      </c>
      <c r="H43" s="105" t="str">
        <f t="shared" ca="1" si="3"/>
        <v/>
      </c>
      <c r="I43" s="113" t="str">
        <f>IF(ISNUMBER(A43), COUNT($A$4:$A$53) - COUNT($A43:$A$53), "")</f>
        <v/>
      </c>
      <c r="J43" s="113" t="str">
        <f>IF(ISNUMBER(B43), COUNT($B$4:$B$53) - COUNT($B43:$B$53), "")</f>
        <v/>
      </c>
      <c r="K43" s="29">
        <f t="shared" si="4"/>
        <v>40</v>
      </c>
    </row>
    <row r="44" spans="1:11" x14ac:dyDescent="0.2">
      <c r="A44" s="105" t="str">
        <f>IF(ISBLANK('Data Entry'!A44), "", 'Data Entry'!A44)</f>
        <v/>
      </c>
      <c r="B44" s="27" t="str">
        <f>IF(ISBLANK('Data Entry'!B44), "", 'Data Entry'!B44)</f>
        <v/>
      </c>
      <c r="C44" s="106"/>
      <c r="D44" s="105" t="str">
        <f t="shared" si="0"/>
        <v/>
      </c>
      <c r="E44" s="105" t="str">
        <f t="shared" si="1"/>
        <v/>
      </c>
      <c r="F44" s="106"/>
      <c r="G44" s="105" t="str">
        <f t="shared" ca="1" si="2"/>
        <v/>
      </c>
      <c r="H44" s="105" t="str">
        <f t="shared" ca="1" si="3"/>
        <v/>
      </c>
      <c r="I44" s="113" t="str">
        <f>IF(ISNUMBER(A44), COUNT($A$4:$A$53) - COUNT($A44:$A$53), "")</f>
        <v/>
      </c>
      <c r="J44" s="113" t="str">
        <f>IF(ISNUMBER(B44), COUNT($B$4:$B$53) - COUNT($B44:$B$53), "")</f>
        <v/>
      </c>
      <c r="K44" s="29">
        <f t="shared" si="4"/>
        <v>41</v>
      </c>
    </row>
    <row r="45" spans="1:11" x14ac:dyDescent="0.2">
      <c r="A45" s="105" t="str">
        <f>IF(ISBLANK('Data Entry'!A45), "", 'Data Entry'!A45)</f>
        <v/>
      </c>
      <c r="B45" s="27" t="str">
        <f>IF(ISBLANK('Data Entry'!B45), "", 'Data Entry'!B45)</f>
        <v/>
      </c>
      <c r="C45" s="106"/>
      <c r="D45" s="105" t="str">
        <f t="shared" si="0"/>
        <v/>
      </c>
      <c r="E45" s="105" t="str">
        <f t="shared" si="1"/>
        <v/>
      </c>
      <c r="F45" s="106"/>
      <c r="G45" s="105" t="str">
        <f t="shared" ca="1" si="2"/>
        <v/>
      </c>
      <c r="H45" s="105" t="str">
        <f t="shared" ca="1" si="3"/>
        <v/>
      </c>
      <c r="I45" s="113" t="str">
        <f>IF(ISNUMBER(A45), COUNT($A$4:$A$53) - COUNT($A45:$A$53), "")</f>
        <v/>
      </c>
      <c r="J45" s="113" t="str">
        <f>IF(ISNUMBER(B45), COUNT($B$4:$B$53) - COUNT($B45:$B$53), "")</f>
        <v/>
      </c>
      <c r="K45" s="29">
        <f t="shared" si="4"/>
        <v>42</v>
      </c>
    </row>
    <row r="46" spans="1:11" x14ac:dyDescent="0.2">
      <c r="A46" s="105" t="str">
        <f>IF(ISBLANK('Data Entry'!A46), "", 'Data Entry'!A46)</f>
        <v/>
      </c>
      <c r="B46" s="27" t="str">
        <f>IF(ISBLANK('Data Entry'!B46), "", 'Data Entry'!B46)</f>
        <v/>
      </c>
      <c r="C46" s="106"/>
      <c r="D46" s="105" t="str">
        <f t="shared" si="0"/>
        <v/>
      </c>
      <c r="E46" s="105" t="str">
        <f t="shared" si="1"/>
        <v/>
      </c>
      <c r="F46" s="106"/>
      <c r="G46" s="105" t="str">
        <f t="shared" ca="1" si="2"/>
        <v/>
      </c>
      <c r="H46" s="105" t="str">
        <f t="shared" ca="1" si="3"/>
        <v/>
      </c>
      <c r="I46" s="113" t="str">
        <f>IF(ISNUMBER(A46), COUNT($A$4:$A$53) - COUNT($A46:$A$53), "")</f>
        <v/>
      </c>
      <c r="J46" s="113" t="str">
        <f>IF(ISNUMBER(B46), COUNT($B$4:$B$53) - COUNT($B46:$B$53), "")</f>
        <v/>
      </c>
      <c r="K46" s="29">
        <f t="shared" si="4"/>
        <v>43</v>
      </c>
    </row>
    <row r="47" spans="1:11" x14ac:dyDescent="0.2">
      <c r="A47" s="105" t="str">
        <f>IF(ISBLANK('Data Entry'!A47), "", 'Data Entry'!A47)</f>
        <v/>
      </c>
      <c r="B47" s="27" t="str">
        <f>IF(ISBLANK('Data Entry'!B47), "", 'Data Entry'!B47)</f>
        <v/>
      </c>
      <c r="C47" s="106"/>
      <c r="D47" s="105" t="str">
        <f t="shared" si="0"/>
        <v/>
      </c>
      <c r="E47" s="105" t="str">
        <f t="shared" si="1"/>
        <v/>
      </c>
      <c r="F47" s="106"/>
      <c r="G47" s="105" t="str">
        <f t="shared" ca="1" si="2"/>
        <v/>
      </c>
      <c r="H47" s="105" t="str">
        <f t="shared" ca="1" si="3"/>
        <v/>
      </c>
      <c r="I47" s="113" t="str">
        <f>IF(ISNUMBER(A47), COUNT($A$4:$A$53) - COUNT($A47:$A$53), "")</f>
        <v/>
      </c>
      <c r="J47" s="113" t="str">
        <f>IF(ISNUMBER(B47), COUNT($B$4:$B$53) - COUNT($B47:$B$53), "")</f>
        <v/>
      </c>
      <c r="K47" s="29">
        <f t="shared" si="4"/>
        <v>44</v>
      </c>
    </row>
    <row r="48" spans="1:11" x14ac:dyDescent="0.2">
      <c r="A48" s="105" t="str">
        <f>IF(ISBLANK('Data Entry'!A48), "", 'Data Entry'!A48)</f>
        <v/>
      </c>
      <c r="B48" s="27" t="str">
        <f>IF(ISBLANK('Data Entry'!B48), "", 'Data Entry'!B48)</f>
        <v/>
      </c>
      <c r="C48" s="106"/>
      <c r="D48" s="105" t="str">
        <f t="shared" si="0"/>
        <v/>
      </c>
      <c r="E48" s="105" t="str">
        <f t="shared" si="1"/>
        <v/>
      </c>
      <c r="F48" s="106"/>
      <c r="G48" s="105" t="str">
        <f t="shared" ca="1" si="2"/>
        <v/>
      </c>
      <c r="H48" s="105" t="str">
        <f t="shared" ca="1" si="3"/>
        <v/>
      </c>
      <c r="I48" s="113" t="str">
        <f>IF(ISNUMBER(A48), COUNT($A$4:$A$53) - COUNT($A48:$A$53), "")</f>
        <v/>
      </c>
      <c r="J48" s="113" t="str">
        <f>IF(ISNUMBER(B48), COUNT($B$4:$B$53) - COUNT($B48:$B$53), "")</f>
        <v/>
      </c>
      <c r="K48" s="29">
        <f t="shared" si="4"/>
        <v>45</v>
      </c>
    </row>
    <row r="49" spans="1:11" x14ac:dyDescent="0.2">
      <c r="A49" s="105" t="str">
        <f>IF(ISBLANK('Data Entry'!A49), "", 'Data Entry'!A49)</f>
        <v/>
      </c>
      <c r="B49" s="27" t="str">
        <f>IF(ISBLANK('Data Entry'!B49), "", 'Data Entry'!B49)</f>
        <v/>
      </c>
      <c r="C49" s="106"/>
      <c r="D49" s="105" t="str">
        <f t="shared" si="0"/>
        <v/>
      </c>
      <c r="E49" s="105" t="str">
        <f t="shared" si="1"/>
        <v/>
      </c>
      <c r="F49" s="106"/>
      <c r="G49" s="105" t="str">
        <f t="shared" ca="1" si="2"/>
        <v/>
      </c>
      <c r="H49" s="105" t="str">
        <f t="shared" ca="1" si="3"/>
        <v/>
      </c>
      <c r="I49" s="113" t="str">
        <f>IF(ISNUMBER(A49), COUNT($A$4:$A$53) - COUNT($A49:$A$53), "")</f>
        <v/>
      </c>
      <c r="J49" s="113" t="str">
        <f>IF(ISNUMBER(B49), COUNT($B$4:$B$53) - COUNT($B49:$B$53), "")</f>
        <v/>
      </c>
      <c r="K49" s="29">
        <f t="shared" si="4"/>
        <v>46</v>
      </c>
    </row>
    <row r="50" spans="1:11" x14ac:dyDescent="0.2">
      <c r="A50" s="105" t="str">
        <f>IF(ISBLANK('Data Entry'!A50), "", 'Data Entry'!A50)</f>
        <v/>
      </c>
      <c r="B50" s="27" t="str">
        <f>IF(ISBLANK('Data Entry'!B50), "", 'Data Entry'!B50)</f>
        <v/>
      </c>
      <c r="C50" s="106"/>
      <c r="D50" s="105" t="str">
        <f t="shared" si="0"/>
        <v/>
      </c>
      <c r="E50" s="105" t="str">
        <f t="shared" si="1"/>
        <v/>
      </c>
      <c r="F50" s="106"/>
      <c r="G50" s="105" t="str">
        <f t="shared" ca="1" si="2"/>
        <v/>
      </c>
      <c r="H50" s="105" t="str">
        <f t="shared" ca="1" si="3"/>
        <v/>
      </c>
      <c r="I50" s="113" t="str">
        <f>IF(ISNUMBER(A50), COUNT($A$4:$A$53) - COUNT($A50:$A$53), "")</f>
        <v/>
      </c>
      <c r="J50" s="113" t="str">
        <f>IF(ISNUMBER(B50), COUNT($B$4:$B$53) - COUNT($B50:$B$53), "")</f>
        <v/>
      </c>
      <c r="K50" s="29">
        <f t="shared" si="4"/>
        <v>47</v>
      </c>
    </row>
    <row r="51" spans="1:11" x14ac:dyDescent="0.2">
      <c r="A51" s="105" t="str">
        <f>IF(ISBLANK('Data Entry'!A51), "", 'Data Entry'!A51)</f>
        <v/>
      </c>
      <c r="B51" s="27" t="str">
        <f>IF(ISBLANK('Data Entry'!B51), "", 'Data Entry'!B51)</f>
        <v/>
      </c>
      <c r="C51" s="106"/>
      <c r="D51" s="105" t="str">
        <f t="shared" si="0"/>
        <v/>
      </c>
      <c r="E51" s="105" t="str">
        <f t="shared" si="1"/>
        <v/>
      </c>
      <c r="F51" s="106"/>
      <c r="G51" s="105" t="str">
        <f t="shared" ca="1" si="2"/>
        <v/>
      </c>
      <c r="H51" s="105" t="str">
        <f t="shared" ca="1" si="3"/>
        <v/>
      </c>
      <c r="I51" s="113" t="str">
        <f>IF(ISNUMBER(A51), COUNT($A$4:$A$53) - COUNT($A51:$A$53), "")</f>
        <v/>
      </c>
      <c r="J51" s="113" t="str">
        <f>IF(ISNUMBER(B51), COUNT($B$4:$B$53) - COUNT($B51:$B$53), "")</f>
        <v/>
      </c>
      <c r="K51" s="29">
        <f t="shared" si="4"/>
        <v>48</v>
      </c>
    </row>
    <row r="52" spans="1:11" x14ac:dyDescent="0.2">
      <c r="A52" s="105" t="str">
        <f>IF(ISBLANK('Data Entry'!A52), "", 'Data Entry'!A52)</f>
        <v/>
      </c>
      <c r="B52" s="27" t="str">
        <f>IF(ISBLANK('Data Entry'!B52), "", 'Data Entry'!B52)</f>
        <v/>
      </c>
      <c r="C52" s="106"/>
      <c r="D52" s="105" t="str">
        <f t="shared" si="0"/>
        <v/>
      </c>
      <c r="E52" s="105" t="str">
        <f t="shared" si="1"/>
        <v/>
      </c>
      <c r="F52" s="106"/>
      <c r="G52" s="105" t="str">
        <f t="shared" ca="1" si="2"/>
        <v/>
      </c>
      <c r="H52" s="105" t="str">
        <f t="shared" ca="1" si="3"/>
        <v/>
      </c>
      <c r="I52" s="113" t="str">
        <f>IF(ISNUMBER(A52), COUNT($A$4:$A$53) - COUNT($A52:$A$53), "")</f>
        <v/>
      </c>
      <c r="J52" s="113" t="str">
        <f>IF(ISNUMBER(B52), COUNT($B$4:$B$53) - COUNT($B52:$B$53), "")</f>
        <v/>
      </c>
      <c r="K52" s="29">
        <f t="shared" si="4"/>
        <v>49</v>
      </c>
    </row>
    <row r="53" spans="1:11" x14ac:dyDescent="0.2">
      <c r="A53" s="105" t="str">
        <f>IF(ISBLANK('Data Entry'!A53), "", 'Data Entry'!A53)</f>
        <v/>
      </c>
      <c r="B53" s="27" t="str">
        <f>IF(ISBLANK('Data Entry'!B53), "", 'Data Entry'!B53)</f>
        <v/>
      </c>
      <c r="C53" s="106"/>
      <c r="D53" s="105" t="str">
        <f t="shared" si="0"/>
        <v/>
      </c>
      <c r="E53" s="105" t="str">
        <f t="shared" si="1"/>
        <v/>
      </c>
      <c r="F53" s="106"/>
      <c r="G53" s="105" t="str">
        <f t="shared" ca="1" si="2"/>
        <v/>
      </c>
      <c r="H53" s="105" t="str">
        <f t="shared" ca="1" si="3"/>
        <v/>
      </c>
      <c r="I53" s="113" t="str">
        <f>IF(ISNUMBER(A53), COUNT($A$4:$A$53) - COUNT($A53:$A$53), "")</f>
        <v/>
      </c>
      <c r="J53" s="113" t="str">
        <f>IF(ISNUMBER(B53), COUNT($B$4:$B$53) - COUNT($B53:$B$53), "")</f>
        <v/>
      </c>
      <c r="K53" s="29">
        <f t="shared" si="4"/>
        <v>50</v>
      </c>
    </row>
    <row r="54" spans="1:11" x14ac:dyDescent="0.2">
      <c r="A54" s="49"/>
      <c r="B54" s="195"/>
    </row>
    <row r="55" spans="1:11" x14ac:dyDescent="0.2">
      <c r="A55" s="133"/>
      <c r="B55" s="147"/>
      <c r="D55" s="147"/>
    </row>
  </sheetData>
  <phoneticPr fontId="5" type="noConversion"/>
  <pageMargins left="0.75" right="0.7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1"/>
  </sheetPr>
  <dimension ref="A1:P177"/>
  <sheetViews>
    <sheetView workbookViewId="0">
      <selection activeCell="B3" sqref="B3"/>
    </sheetView>
  </sheetViews>
  <sheetFormatPr defaultRowHeight="12.75" x14ac:dyDescent="0.2"/>
  <cols>
    <col min="1" max="1" width="10.140625" style="6" customWidth="1"/>
    <col min="2" max="2" width="10.42578125" style="6" customWidth="1"/>
    <col min="3" max="3" width="9.140625" style="4"/>
    <col min="4" max="4" width="10" customWidth="1"/>
    <col min="5" max="5" width="11.85546875" customWidth="1"/>
    <col min="6" max="8" width="9.140625" style="1"/>
    <col min="9" max="9" width="9.5703125" style="1" customWidth="1"/>
    <col min="10" max="10" width="10.7109375" style="1" customWidth="1"/>
    <col min="11" max="11" width="6.42578125" style="2" customWidth="1"/>
    <col min="12" max="13" width="9.85546875" style="1" customWidth="1"/>
    <col min="14" max="14" width="10.5703125" customWidth="1"/>
    <col min="15" max="15" width="12" style="5" customWidth="1"/>
    <col min="16" max="16" width="10.5703125" style="5" customWidth="1"/>
  </cols>
  <sheetData>
    <row r="1" spans="1:16" s="3" customFormat="1" ht="21.6" customHeight="1" thickBot="1" x14ac:dyDescent="0.25">
      <c r="A1" s="30" t="s">
        <v>9</v>
      </c>
      <c r="B1" s="31" t="s">
        <v>10</v>
      </c>
      <c r="C1" s="32" t="s">
        <v>4</v>
      </c>
      <c r="D1" s="31" t="s">
        <v>0</v>
      </c>
      <c r="E1" s="31" t="s">
        <v>1</v>
      </c>
      <c r="F1" s="33" t="s">
        <v>2</v>
      </c>
      <c r="G1" s="33" t="s">
        <v>3</v>
      </c>
      <c r="H1" s="33" t="s">
        <v>74</v>
      </c>
      <c r="I1" s="33" t="s">
        <v>75</v>
      </c>
      <c r="J1" s="33" t="s">
        <v>7</v>
      </c>
      <c r="K1" s="31" t="s">
        <v>5</v>
      </c>
      <c r="L1" s="33" t="s">
        <v>76</v>
      </c>
      <c r="M1" s="34" t="s">
        <v>6</v>
      </c>
      <c r="N1" s="35" t="s">
        <v>26</v>
      </c>
      <c r="O1" s="40" t="s">
        <v>8</v>
      </c>
      <c r="P1" s="41"/>
    </row>
    <row r="2" spans="1:16" ht="13.5" thickBot="1" x14ac:dyDescent="0.25">
      <c r="A2" s="7">
        <v>0</v>
      </c>
      <c r="B2" s="7">
        <v>0</v>
      </c>
      <c r="C2" s="9"/>
      <c r="D2" s="10"/>
      <c r="E2" s="10"/>
      <c r="F2" s="11"/>
      <c r="G2" s="11"/>
      <c r="H2" s="11"/>
      <c r="I2" s="11"/>
      <c r="J2" s="11"/>
      <c r="K2" s="8">
        <v>0</v>
      </c>
      <c r="L2" s="11"/>
      <c r="M2" s="12"/>
      <c r="N2" s="39">
        <f>'EScalc Special'!$Q$58</f>
        <v>27</v>
      </c>
      <c r="O2" s="42">
        <f>IF('Data Entry'!$E$4 = 0, "Start Date", 'Data Entry'!$E$4)</f>
        <v>40066</v>
      </c>
      <c r="P2" s="43"/>
    </row>
    <row r="3" spans="1:16" x14ac:dyDescent="0.2">
      <c r="A3" s="27">
        <f>'Data Conv'!D4</f>
        <v>93</v>
      </c>
      <c r="B3" s="27">
        <f>'Data Conv'!E4</f>
        <v>93</v>
      </c>
      <c r="C3" s="13">
        <f>IF(ISNUMBER(A3),COUNTIF($B$3:$B$52,CONCATENATE("&lt;=",A3)),"Pc=&gt;Sc")</f>
        <v>1</v>
      </c>
      <c r="D3" s="14">
        <f ca="1">IF(ISNUMBER(A3),A3-OFFSET($B$3,C3-1,0),"    NUM")</f>
        <v>0</v>
      </c>
      <c r="E3" s="17">
        <f t="shared" ref="E3:E31" ca="1" si="0">IF(ISNUMBER(A3),IF(ISNUMBER(OFFSET($B$3,C3,0)), OFFSET($B$3,C3,0) - OFFSET($B$3,C3-1,0), -OFFSET($B$3,C3-1,0)),"     DENOM")</f>
        <v>551</v>
      </c>
      <c r="F3" s="15">
        <f ca="1">IF(ISNUMBER(A3),IF(E3 = 0,0,D3/E3)," InterpVal")</f>
        <v>0</v>
      </c>
      <c r="G3" s="25">
        <f ca="1">IF(ISNUMBER(A3),C3+F3,"  EScum")</f>
        <v>1</v>
      </c>
      <c r="H3" s="25">
        <f ca="1">IF(ISNUMBER(A3),G3,"   ESper")</f>
        <v>1</v>
      </c>
      <c r="I3" s="19">
        <f ca="1">IF(ISNUMBER(A3),H3/1,"  SPI(t)per")</f>
        <v>1</v>
      </c>
      <c r="J3" s="19">
        <f ca="1">IF(ISNUMBER(A3),G3/K3,"  SPI(t)cum")</f>
        <v>1</v>
      </c>
      <c r="K3" s="23">
        <f>IF(ISNUMBER(A3),K2 + 1,  "AT")</f>
        <v>1</v>
      </c>
      <c r="L3" s="19">
        <f ca="1">IF(ISNUMBER(A3),H3 - 1,"  SV(t)per")</f>
        <v>0</v>
      </c>
      <c r="M3" s="20">
        <f t="shared" ref="M3:M34" ca="1" si="1">IF(ISNUMBER(A3),G3 - K3," SV(t)cum")</f>
        <v>0</v>
      </c>
      <c r="N3" s="36">
        <f ca="1">IF(AND(ISNUMBER(J3), NOT(J3 = 0), ISNUMBER(N$2)),N$2/J3,"IEAC(t)es")</f>
        <v>27</v>
      </c>
      <c r="O3" s="44">
        <f ca="1">IF(AND(ISNUMBER(N3),ISNUMBER($O$2)),$O$2 + N3*$O$54,"Comp Date")</f>
        <v>40255</v>
      </c>
      <c r="P3" s="43"/>
    </row>
    <row r="4" spans="1:16" x14ac:dyDescent="0.2">
      <c r="A4" s="27">
        <f>'Data Conv'!D5</f>
        <v>644</v>
      </c>
      <c r="B4" s="27">
        <f>'Data Conv'!E5</f>
        <v>644</v>
      </c>
      <c r="C4" s="16">
        <f t="shared" ref="C4:C52" si="2">IF(ISNUMBER(A4),COUNTIF($B$3:$B$52,CONCATENATE("&lt;=",A4)),"Pc=&gt;Sc")</f>
        <v>2</v>
      </c>
      <c r="D4" s="17">
        <f t="shared" ref="D4:D52" ca="1" si="3">IF(ISNUMBER(A4),A4-OFFSET($B$3,C4-1,0),"    NUM")</f>
        <v>0</v>
      </c>
      <c r="E4" s="17">
        <f t="shared" ca="1" si="0"/>
        <v>1066</v>
      </c>
      <c r="F4" s="18">
        <f t="shared" ref="F4:F52" ca="1" si="4">IF(ISNUMBER(A4),IF(E4 = 0,0,D4/E4)," InterpVal")</f>
        <v>0</v>
      </c>
      <c r="G4" s="26">
        <f t="shared" ref="G4:G52" ca="1" si="5">IF(ISNUMBER(A4),C4+F4,"  EScum")</f>
        <v>2</v>
      </c>
      <c r="H4" s="26">
        <f ca="1">IF(ISNUMBER(A4),G4-G3,"   ESper")</f>
        <v>1</v>
      </c>
      <c r="I4" s="21">
        <f ca="1">IF(ISNUMBER(A4),H4/1,"  SPI(t)per")</f>
        <v>1</v>
      </c>
      <c r="J4" s="21">
        <f t="shared" ref="J4:J52" ca="1" si="6">IF(ISNUMBER(A4),G4/K4,"  SPI(t)cum")</f>
        <v>1</v>
      </c>
      <c r="K4" s="24">
        <f t="shared" ref="K4:K52" si="7">IF(ISNUMBER(A4),K3 + 1,  "AT")</f>
        <v>2</v>
      </c>
      <c r="L4" s="21">
        <f ca="1">IF(ISNUMBER(A4),H4 - 1,"  SV(t)per")</f>
        <v>0</v>
      </c>
      <c r="M4" s="22">
        <f t="shared" ca="1" si="1"/>
        <v>0</v>
      </c>
      <c r="N4" s="36">
        <f t="shared" ref="N4:N52" ca="1" si="8">IF(AND(ISNUMBER(J4), NOT(J4 = 0), ISNUMBER(N$2)),N$2/J4,"IEAC(t)es")</f>
        <v>27</v>
      </c>
      <c r="O4" s="44">
        <f ca="1">IF(AND(ISNUMBER(N4),ISNUMBER($O$2)),$O$2 + N4*$O$54,"Comp Date")</f>
        <v>40255</v>
      </c>
      <c r="P4" s="43"/>
    </row>
    <row r="5" spans="1:16" x14ac:dyDescent="0.2">
      <c r="A5" s="27">
        <f>'Data Conv'!D6</f>
        <v>975</v>
      </c>
      <c r="B5" s="27">
        <f>'Data Conv'!E6</f>
        <v>1710</v>
      </c>
      <c r="C5" s="16">
        <f t="shared" si="2"/>
        <v>2</v>
      </c>
      <c r="D5" s="17">
        <f t="shared" ca="1" si="3"/>
        <v>331</v>
      </c>
      <c r="E5" s="17">
        <f t="shared" ca="1" si="0"/>
        <v>1066</v>
      </c>
      <c r="F5" s="18">
        <f t="shared" ca="1" si="4"/>
        <v>0.31050656660412757</v>
      </c>
      <c r="G5" s="26">
        <f t="shared" ca="1" si="5"/>
        <v>2.3105065666041273</v>
      </c>
      <c r="H5" s="26">
        <f ca="1">IF(ISNUMBER(A5),G5-G4,"   ESper")</f>
        <v>0.31050656660412734</v>
      </c>
      <c r="I5" s="21">
        <f ca="1">IF(ISNUMBER(A5),H5/1,"  SPI(t)per")</f>
        <v>0.31050656660412734</v>
      </c>
      <c r="J5" s="21">
        <f t="shared" ca="1" si="6"/>
        <v>0.77016885553470915</v>
      </c>
      <c r="K5" s="24">
        <f t="shared" si="7"/>
        <v>3</v>
      </c>
      <c r="L5" s="21">
        <f ca="1">IF(ISNUMBER(A5),H5 - 1,"  SV(t)per")</f>
        <v>-0.68949343339587266</v>
      </c>
      <c r="M5" s="22">
        <f t="shared" ca="1" si="1"/>
        <v>-0.68949343339587266</v>
      </c>
      <c r="N5" s="36">
        <f t="shared" ca="1" si="8"/>
        <v>35.057247259439713</v>
      </c>
      <c r="O5" s="44">
        <f ca="1">IF(AND(ISNUMBER(N5),ISNUMBER($O$2)),$O$2 + N5*$O$54,"Comp Date")</f>
        <v>40311.40073081608</v>
      </c>
      <c r="P5" s="43"/>
    </row>
    <row r="6" spans="1:16" x14ac:dyDescent="0.2">
      <c r="A6" s="27">
        <f>'Data Conv'!D7</f>
        <v>1275</v>
      </c>
      <c r="B6" s="27">
        <f>'Data Conv'!E7</f>
        <v>2397</v>
      </c>
      <c r="C6" s="16">
        <f t="shared" si="2"/>
        <v>2</v>
      </c>
      <c r="D6" s="17">
        <f t="shared" ca="1" si="3"/>
        <v>631</v>
      </c>
      <c r="E6" s="17">
        <f t="shared" ca="1" si="0"/>
        <v>1066</v>
      </c>
      <c r="F6" s="18">
        <f t="shared" ca="1" si="4"/>
        <v>0.59193245778611636</v>
      </c>
      <c r="G6" s="26">
        <f t="shared" ca="1" si="5"/>
        <v>2.5919324577861165</v>
      </c>
      <c r="H6" s="26">
        <f t="shared" ref="H6:H52" ca="1" si="9">IF(ISNUMBER(A6),G6-G5,"   ESper")</f>
        <v>0.28142589118198913</v>
      </c>
      <c r="I6" s="21">
        <f t="shared" ref="I6:I52" ca="1" si="10">IF(ISNUMBER(A6),H6/1,"  SPI(t)per")</f>
        <v>0.28142589118198913</v>
      </c>
      <c r="J6" s="21">
        <f t="shared" ca="1" si="6"/>
        <v>0.64798311444652912</v>
      </c>
      <c r="K6" s="24">
        <f t="shared" si="7"/>
        <v>4</v>
      </c>
      <c r="L6" s="21">
        <f t="shared" ref="L6:L52" ca="1" si="11">IF(ISNUMBER(A6),H6 - 1,"  SV(t)per")</f>
        <v>-0.71857410881801087</v>
      </c>
      <c r="M6" s="22">
        <f t="shared" ca="1" si="1"/>
        <v>-1.4080675422138835</v>
      </c>
      <c r="N6" s="36">
        <f t="shared" ca="1" si="8"/>
        <v>41.667752442996743</v>
      </c>
      <c r="O6" s="44">
        <f t="shared" ref="O6:O52" ca="1" si="12">IF(AND(ISNUMBER(N6),ISNUMBER($O$2)),$O$2 + N6*$O$54,"Comp Date")</f>
        <v>40357.674267100978</v>
      </c>
      <c r="P6" s="43"/>
    </row>
    <row r="7" spans="1:16" x14ac:dyDescent="0.2">
      <c r="A7" s="27">
        <f>'Data Conv'!D8</f>
        <v>1739</v>
      </c>
      <c r="B7" s="27">
        <f>'Data Conv'!E8</f>
        <v>3060</v>
      </c>
      <c r="C7" s="16">
        <f t="shared" si="2"/>
        <v>3</v>
      </c>
      <c r="D7" s="17">
        <f t="shared" ca="1" si="3"/>
        <v>29</v>
      </c>
      <c r="E7" s="17">
        <f t="shared" ca="1" si="0"/>
        <v>687</v>
      </c>
      <c r="F7" s="18">
        <f t="shared" ca="1" si="4"/>
        <v>4.2212518195050945E-2</v>
      </c>
      <c r="G7" s="26">
        <f t="shared" ca="1" si="5"/>
        <v>3.042212518195051</v>
      </c>
      <c r="H7" s="26">
        <f t="shared" ca="1" si="9"/>
        <v>0.45028006040893453</v>
      </c>
      <c r="I7" s="21">
        <f t="shared" ca="1" si="10"/>
        <v>0.45028006040893453</v>
      </c>
      <c r="J7" s="21">
        <f t="shared" ca="1" si="6"/>
        <v>0.6084425036390102</v>
      </c>
      <c r="K7" s="24">
        <f t="shared" si="7"/>
        <v>5</v>
      </c>
      <c r="L7" s="21">
        <f t="shared" ca="1" si="11"/>
        <v>-0.54971993959106547</v>
      </c>
      <c r="M7" s="22">
        <f t="shared" ca="1" si="1"/>
        <v>-1.957787481804949</v>
      </c>
      <c r="N7" s="36">
        <f t="shared" ca="1" si="8"/>
        <v>44.375598086124398</v>
      </c>
      <c r="O7" s="44">
        <f t="shared" ca="1" si="12"/>
        <v>40376.62918660287</v>
      </c>
      <c r="P7" s="43"/>
    </row>
    <row r="8" spans="1:16" x14ac:dyDescent="0.2">
      <c r="A8" s="27">
        <f>'Data Conv'!D9</f>
        <v>1739</v>
      </c>
      <c r="B8" s="27">
        <f>'Data Conv'!E9</f>
        <v>3923</v>
      </c>
      <c r="C8" s="16">
        <f t="shared" si="2"/>
        <v>3</v>
      </c>
      <c r="D8" s="17">
        <f t="shared" ca="1" si="3"/>
        <v>29</v>
      </c>
      <c r="E8" s="17">
        <f t="shared" ca="1" si="0"/>
        <v>687</v>
      </c>
      <c r="F8" s="18">
        <f t="shared" ca="1" si="4"/>
        <v>4.2212518195050945E-2</v>
      </c>
      <c r="G8" s="26">
        <f t="shared" ca="1" si="5"/>
        <v>3.042212518195051</v>
      </c>
      <c r="H8" s="26">
        <f t="shared" ca="1" si="9"/>
        <v>0</v>
      </c>
      <c r="I8" s="21">
        <f t="shared" ca="1" si="10"/>
        <v>0</v>
      </c>
      <c r="J8" s="21">
        <f t="shared" ca="1" si="6"/>
        <v>0.5070354196991752</v>
      </c>
      <c r="K8" s="24">
        <f t="shared" si="7"/>
        <v>6</v>
      </c>
      <c r="L8" s="21">
        <f t="shared" ca="1" si="11"/>
        <v>-1</v>
      </c>
      <c r="M8" s="22">
        <f t="shared" ca="1" si="1"/>
        <v>-2.957787481804949</v>
      </c>
      <c r="N8" s="36">
        <f t="shared" ca="1" si="8"/>
        <v>53.250717703349274</v>
      </c>
      <c r="O8" s="44">
        <f t="shared" ca="1" si="12"/>
        <v>40438.755023923448</v>
      </c>
      <c r="P8" s="43"/>
    </row>
    <row r="9" spans="1:16" x14ac:dyDescent="0.2">
      <c r="A9" s="27">
        <f>'Data Conv'!D10</f>
        <v>1739</v>
      </c>
      <c r="B9" s="27">
        <f>'Data Conv'!E10</f>
        <v>4722</v>
      </c>
      <c r="C9" s="16">
        <f t="shared" si="2"/>
        <v>3</v>
      </c>
      <c r="D9" s="17">
        <f t="shared" ca="1" si="3"/>
        <v>29</v>
      </c>
      <c r="E9" s="17">
        <f t="shared" ca="1" si="0"/>
        <v>687</v>
      </c>
      <c r="F9" s="18">
        <f t="shared" ca="1" si="4"/>
        <v>4.2212518195050945E-2</v>
      </c>
      <c r="G9" s="26">
        <f t="shared" ca="1" si="5"/>
        <v>3.042212518195051</v>
      </c>
      <c r="H9" s="26">
        <f t="shared" ca="1" si="9"/>
        <v>0</v>
      </c>
      <c r="I9" s="21">
        <f t="shared" ca="1" si="10"/>
        <v>0</v>
      </c>
      <c r="J9" s="21">
        <f t="shared" ca="1" si="6"/>
        <v>0.43460178831357871</v>
      </c>
      <c r="K9" s="24">
        <f t="shared" si="7"/>
        <v>7</v>
      </c>
      <c r="L9" s="21">
        <f t="shared" ca="1" si="11"/>
        <v>-1</v>
      </c>
      <c r="M9" s="22">
        <f t="shared" ca="1" si="1"/>
        <v>-3.957787481804949</v>
      </c>
      <c r="N9" s="36">
        <f t="shared" ca="1" si="8"/>
        <v>62.125837320574163</v>
      </c>
      <c r="O9" s="44">
        <f t="shared" ca="1" si="12"/>
        <v>40500.880861244019</v>
      </c>
      <c r="P9" s="43"/>
    </row>
    <row r="10" spans="1:16" x14ac:dyDescent="0.2">
      <c r="A10" s="27">
        <f>'Data Conv'!D11</f>
        <v>2292</v>
      </c>
      <c r="B10" s="27">
        <f>'Data Conv'!E11</f>
        <v>5743</v>
      </c>
      <c r="C10" s="16">
        <f t="shared" si="2"/>
        <v>3</v>
      </c>
      <c r="D10" s="17">
        <f t="shared" ca="1" si="3"/>
        <v>582</v>
      </c>
      <c r="E10" s="17">
        <f t="shared" ca="1" si="0"/>
        <v>687</v>
      </c>
      <c r="F10" s="18">
        <f t="shared" ca="1" si="4"/>
        <v>0.84716157205240172</v>
      </c>
      <c r="G10" s="26">
        <f t="shared" ca="1" si="5"/>
        <v>3.8471615720524017</v>
      </c>
      <c r="H10" s="26">
        <f t="shared" ca="1" si="9"/>
        <v>0.80494905385735072</v>
      </c>
      <c r="I10" s="21">
        <f t="shared" ca="1" si="10"/>
        <v>0.80494905385735072</v>
      </c>
      <c r="J10" s="21">
        <f t="shared" ca="1" si="6"/>
        <v>0.48089519650655022</v>
      </c>
      <c r="K10" s="24">
        <f t="shared" si="7"/>
        <v>8</v>
      </c>
      <c r="L10" s="21">
        <f t="shared" ca="1" si="11"/>
        <v>-0.19505094614264928</v>
      </c>
      <c r="M10" s="22">
        <f t="shared" ca="1" si="1"/>
        <v>-4.1528384279475983</v>
      </c>
      <c r="N10" s="36">
        <f t="shared" ca="1" si="8"/>
        <v>56.145289443813851</v>
      </c>
      <c r="O10" s="44">
        <f t="shared" ca="1" si="12"/>
        <v>40459.017026106696</v>
      </c>
      <c r="P10" s="43"/>
    </row>
    <row r="11" spans="1:16" x14ac:dyDescent="0.2">
      <c r="A11" s="27">
        <f>'Data Conv'!D12</f>
        <v>3331</v>
      </c>
      <c r="B11" s="27">
        <f>'Data Conv'!E12</f>
        <v>7369</v>
      </c>
      <c r="C11" s="16">
        <f t="shared" si="2"/>
        <v>5</v>
      </c>
      <c r="D11" s="17">
        <f t="shared" ca="1" si="3"/>
        <v>271</v>
      </c>
      <c r="E11" s="17">
        <f t="shared" ca="1" si="0"/>
        <v>863</v>
      </c>
      <c r="F11" s="18">
        <f t="shared" ca="1" si="4"/>
        <v>0.31402085747392816</v>
      </c>
      <c r="G11" s="26">
        <f t="shared" ca="1" si="5"/>
        <v>5.3140208574739285</v>
      </c>
      <c r="H11" s="26">
        <f t="shared" ca="1" si="9"/>
        <v>1.4668592854215268</v>
      </c>
      <c r="I11" s="21">
        <f t="shared" ca="1" si="10"/>
        <v>1.4668592854215268</v>
      </c>
      <c r="J11" s="21">
        <f t="shared" ca="1" si="6"/>
        <v>0.59044676194154766</v>
      </c>
      <c r="K11" s="24">
        <f t="shared" si="7"/>
        <v>9</v>
      </c>
      <c r="L11" s="21">
        <f t="shared" ca="1" si="11"/>
        <v>0.46685928542152677</v>
      </c>
      <c r="M11" s="22">
        <f t="shared" ca="1" si="1"/>
        <v>-3.6859791425260715</v>
      </c>
      <c r="N11" s="36">
        <f t="shared" ca="1" si="8"/>
        <v>45.728085477540333</v>
      </c>
      <c r="O11" s="44">
        <f t="shared" ca="1" si="12"/>
        <v>40386.096598342781</v>
      </c>
      <c r="P11" s="43"/>
    </row>
    <row r="12" spans="1:16" x14ac:dyDescent="0.2">
      <c r="A12" s="27">
        <f>'Data Conv'!D13</f>
        <v>3869</v>
      </c>
      <c r="B12" s="27">
        <f>'Data Conv'!E13</f>
        <v>9005</v>
      </c>
      <c r="C12" s="16">
        <f t="shared" si="2"/>
        <v>5</v>
      </c>
      <c r="D12" s="17">
        <f t="shared" ca="1" si="3"/>
        <v>809</v>
      </c>
      <c r="E12" s="17">
        <f t="shared" ca="1" si="0"/>
        <v>863</v>
      </c>
      <c r="F12" s="18">
        <f t="shared" ca="1" si="4"/>
        <v>0.93742757821552725</v>
      </c>
      <c r="G12" s="26">
        <f t="shared" ca="1" si="5"/>
        <v>5.9374275782155275</v>
      </c>
      <c r="H12" s="26">
        <f t="shared" ca="1" si="9"/>
        <v>0.62340672074159897</v>
      </c>
      <c r="I12" s="21">
        <f t="shared" ca="1" si="10"/>
        <v>0.62340672074159897</v>
      </c>
      <c r="J12" s="21">
        <f t="shared" ca="1" si="6"/>
        <v>0.59374275782155272</v>
      </c>
      <c r="K12" s="24">
        <f t="shared" si="7"/>
        <v>10</v>
      </c>
      <c r="L12" s="21">
        <f t="shared" ca="1" si="11"/>
        <v>-0.37659327925840103</v>
      </c>
      <c r="M12" s="22">
        <f t="shared" ca="1" si="1"/>
        <v>-4.0625724217844725</v>
      </c>
      <c r="N12" s="36">
        <f t="shared" ca="1" si="8"/>
        <v>45.474238875878221</v>
      </c>
      <c r="O12" s="44">
        <f t="shared" ca="1" si="12"/>
        <v>40384.319672131147</v>
      </c>
      <c r="P12" s="43"/>
    </row>
    <row r="13" spans="1:16" x14ac:dyDescent="0.2">
      <c r="A13" s="27">
        <f>'Data Conv'!D14</f>
        <v>4612</v>
      </c>
      <c r="B13" s="27">
        <f>'Data Conv'!E14</f>
        <v>10850</v>
      </c>
      <c r="C13" s="16">
        <f t="shared" si="2"/>
        <v>6</v>
      </c>
      <c r="D13" s="17">
        <f t="shared" ca="1" si="3"/>
        <v>689</v>
      </c>
      <c r="E13" s="17">
        <f t="shared" ca="1" si="0"/>
        <v>799</v>
      </c>
      <c r="F13" s="18">
        <f t="shared" ca="1" si="4"/>
        <v>0.86232790988735919</v>
      </c>
      <c r="G13" s="26">
        <f t="shared" ca="1" si="5"/>
        <v>6.8623279098873589</v>
      </c>
      <c r="H13" s="26">
        <f t="shared" ca="1" si="9"/>
        <v>0.92490033167183139</v>
      </c>
      <c r="I13" s="21">
        <f t="shared" ca="1" si="10"/>
        <v>0.92490033167183139</v>
      </c>
      <c r="J13" s="21">
        <f t="shared" ca="1" si="6"/>
        <v>0.6238479918079417</v>
      </c>
      <c r="K13" s="24">
        <f t="shared" si="7"/>
        <v>11</v>
      </c>
      <c r="L13" s="21">
        <f t="shared" ca="1" si="11"/>
        <v>-7.5099668328168612E-2</v>
      </c>
      <c r="M13" s="22">
        <f t="shared" ca="1" si="1"/>
        <v>-4.1376720901126411</v>
      </c>
      <c r="N13" s="36">
        <f t="shared" ca="1" si="8"/>
        <v>43.279773846434438</v>
      </c>
      <c r="O13" s="44">
        <f t="shared" ca="1" si="12"/>
        <v>40368.958416925045</v>
      </c>
      <c r="P13" s="43"/>
    </row>
    <row r="14" spans="1:16" x14ac:dyDescent="0.2">
      <c r="A14" s="27">
        <f>'Data Conv'!D15</f>
        <v>5527</v>
      </c>
      <c r="B14" s="27">
        <f>'Data Conv'!E15</f>
        <v>12218</v>
      </c>
      <c r="C14" s="16">
        <f t="shared" si="2"/>
        <v>7</v>
      </c>
      <c r="D14" s="17">
        <f t="shared" ca="1" si="3"/>
        <v>805</v>
      </c>
      <c r="E14" s="17">
        <f t="shared" ca="1" si="0"/>
        <v>1021</v>
      </c>
      <c r="F14" s="18">
        <f t="shared" ca="1" si="4"/>
        <v>0.7884427032321254</v>
      </c>
      <c r="G14" s="26">
        <f t="shared" ca="1" si="5"/>
        <v>7.7884427032321257</v>
      </c>
      <c r="H14" s="26">
        <f t="shared" ca="1" si="9"/>
        <v>0.92611479334476687</v>
      </c>
      <c r="I14" s="21">
        <f t="shared" ca="1" si="10"/>
        <v>0.92611479334476687</v>
      </c>
      <c r="J14" s="21">
        <f t="shared" ca="1" si="6"/>
        <v>0.64903689193601044</v>
      </c>
      <c r="K14" s="24">
        <f t="shared" si="7"/>
        <v>12</v>
      </c>
      <c r="L14" s="21">
        <f t="shared" ca="1" si="11"/>
        <v>-7.3885206655233127E-2</v>
      </c>
      <c r="M14" s="22">
        <f t="shared" ca="1" si="1"/>
        <v>-4.2115572967678743</v>
      </c>
      <c r="N14" s="36">
        <f t="shared" ca="1" si="8"/>
        <v>41.600100603621733</v>
      </c>
      <c r="O14" s="44">
        <f t="shared" ca="1" si="12"/>
        <v>40357.200704225354</v>
      </c>
      <c r="P14" s="43"/>
    </row>
    <row r="15" spans="1:16" x14ac:dyDescent="0.2">
      <c r="A15" s="27">
        <f>'Data Conv'!D16</f>
        <v>6575</v>
      </c>
      <c r="B15" s="27">
        <f>'Data Conv'!E16</f>
        <v>13921</v>
      </c>
      <c r="C15" s="16">
        <f t="shared" si="2"/>
        <v>8</v>
      </c>
      <c r="D15" s="17">
        <f t="shared" ca="1" si="3"/>
        <v>832</v>
      </c>
      <c r="E15" s="17">
        <f t="shared" ca="1" si="0"/>
        <v>1626</v>
      </c>
      <c r="F15" s="18">
        <f t="shared" ca="1" si="4"/>
        <v>0.51168511685116846</v>
      </c>
      <c r="G15" s="26">
        <f ca="1">IF(ISNUMBER(A15),C15+F15,"  EScum")</f>
        <v>8.5116851168511687</v>
      </c>
      <c r="H15" s="26">
        <f t="shared" ca="1" si="9"/>
        <v>0.72324241361904296</v>
      </c>
      <c r="I15" s="21">
        <f t="shared" ca="1" si="10"/>
        <v>0.72324241361904296</v>
      </c>
      <c r="J15" s="21">
        <f t="shared" ca="1" si="6"/>
        <v>0.65474500898855148</v>
      </c>
      <c r="K15" s="24">
        <f t="shared" si="7"/>
        <v>13</v>
      </c>
      <c r="L15" s="21">
        <f t="shared" ca="1" si="11"/>
        <v>-0.27675758638095704</v>
      </c>
      <c r="M15" s="22">
        <f t="shared" ca="1" si="1"/>
        <v>-4.4883148831488313</v>
      </c>
      <c r="N15" s="36">
        <f t="shared" ca="1" si="8"/>
        <v>41.237427745664739</v>
      </c>
      <c r="O15" s="44">
        <f t="shared" ca="1" si="12"/>
        <v>40354.661994219656</v>
      </c>
      <c r="P15" s="43"/>
    </row>
    <row r="16" spans="1:16" x14ac:dyDescent="0.2">
      <c r="A16" s="27">
        <f>'Data Conv'!D17</f>
        <v>7991</v>
      </c>
      <c r="B16" s="27">
        <f>'Data Conv'!E17</f>
        <v>15417</v>
      </c>
      <c r="C16" s="16">
        <f t="shared" si="2"/>
        <v>9</v>
      </c>
      <c r="D16" s="17">
        <f t="shared" ca="1" si="3"/>
        <v>622</v>
      </c>
      <c r="E16" s="17">
        <f t="shared" ca="1" si="0"/>
        <v>1636</v>
      </c>
      <c r="F16" s="18">
        <f t="shared" ca="1" si="4"/>
        <v>0.38019559902200489</v>
      </c>
      <c r="G16" s="26">
        <f t="shared" ca="1" si="5"/>
        <v>9.3801955990220041</v>
      </c>
      <c r="H16" s="26">
        <f t="shared" ca="1" si="9"/>
        <v>0.86851048217083537</v>
      </c>
      <c r="I16" s="21">
        <f t="shared" ca="1" si="10"/>
        <v>0.86851048217083537</v>
      </c>
      <c r="J16" s="21">
        <f t="shared" ca="1" si="6"/>
        <v>0.67001397135871454</v>
      </c>
      <c r="K16" s="24">
        <f t="shared" si="7"/>
        <v>14</v>
      </c>
      <c r="L16" s="21">
        <f t="shared" ca="1" si="11"/>
        <v>-0.13148951782916463</v>
      </c>
      <c r="M16" s="22">
        <f t="shared" ca="1" si="1"/>
        <v>-4.6198044009779959</v>
      </c>
      <c r="N16" s="36">
        <f t="shared" ca="1" si="8"/>
        <v>40.297667144532781</v>
      </c>
      <c r="O16" s="44">
        <f t="shared" ca="1" si="12"/>
        <v>40348.083670011729</v>
      </c>
      <c r="P16" s="43"/>
    </row>
    <row r="17" spans="1:16" x14ac:dyDescent="0.2">
      <c r="A17" s="27">
        <f>'Data Conv'!D18</f>
        <v>9193</v>
      </c>
      <c r="B17" s="27">
        <f>'Data Conv'!E18</f>
        <v>15417</v>
      </c>
      <c r="C17" s="16">
        <f t="shared" si="2"/>
        <v>10</v>
      </c>
      <c r="D17" s="17">
        <f t="shared" ca="1" si="3"/>
        <v>188</v>
      </c>
      <c r="E17" s="17">
        <f t="shared" ca="1" si="0"/>
        <v>1845</v>
      </c>
      <c r="F17" s="18">
        <f t="shared" ca="1" si="4"/>
        <v>0.1018970189701897</v>
      </c>
      <c r="G17" s="26">
        <f t="shared" ca="1" si="5"/>
        <v>10.10189701897019</v>
      </c>
      <c r="H17" s="26">
        <f t="shared" ca="1" si="9"/>
        <v>0.72170141994818593</v>
      </c>
      <c r="I17" s="21">
        <f t="shared" ca="1" si="10"/>
        <v>0.72170141994818593</v>
      </c>
      <c r="J17" s="21">
        <f t="shared" ca="1" si="6"/>
        <v>0.6734598012646793</v>
      </c>
      <c r="K17" s="24">
        <f t="shared" si="7"/>
        <v>15</v>
      </c>
      <c r="L17" s="21">
        <f t="shared" ca="1" si="11"/>
        <v>-0.27829858005181407</v>
      </c>
      <c r="M17" s="22">
        <f t="shared" ca="1" si="1"/>
        <v>-4.89810298102981</v>
      </c>
      <c r="N17" s="36">
        <f t="shared" ca="1" si="8"/>
        <v>40.091479772507782</v>
      </c>
      <c r="O17" s="44">
        <f t="shared" ca="1" si="12"/>
        <v>40346.640358407552</v>
      </c>
      <c r="P17" s="43"/>
    </row>
    <row r="18" spans="1:16" x14ac:dyDescent="0.2">
      <c r="A18" s="27">
        <f>'Data Conv'!D19</f>
        <v>10831</v>
      </c>
      <c r="B18" s="27">
        <f>'Data Conv'!E19</f>
        <v>15417</v>
      </c>
      <c r="C18" s="16">
        <f t="shared" si="2"/>
        <v>10</v>
      </c>
      <c r="D18" s="17">
        <f t="shared" ca="1" si="3"/>
        <v>1826</v>
      </c>
      <c r="E18" s="17">
        <f t="shared" ca="1" si="0"/>
        <v>1845</v>
      </c>
      <c r="F18" s="18">
        <f t="shared" ca="1" si="4"/>
        <v>0.98970189701897016</v>
      </c>
      <c r="G18" s="26">
        <f t="shared" ca="1" si="5"/>
        <v>10.989701897018969</v>
      </c>
      <c r="H18" s="26">
        <f t="shared" ca="1" si="9"/>
        <v>0.8878048780487795</v>
      </c>
      <c r="I18" s="21">
        <f t="shared" ca="1" si="10"/>
        <v>0.8878048780487795</v>
      </c>
      <c r="J18" s="21">
        <f t="shared" ca="1" si="6"/>
        <v>0.68685636856368559</v>
      </c>
      <c r="K18" s="24">
        <f t="shared" si="7"/>
        <v>16</v>
      </c>
      <c r="L18" s="21">
        <f t="shared" ca="1" si="11"/>
        <v>-0.1121951219512205</v>
      </c>
      <c r="M18" s="22">
        <f t="shared" ca="1" si="1"/>
        <v>-5.0102981029810305</v>
      </c>
      <c r="N18" s="36">
        <f t="shared" ca="1" si="8"/>
        <v>39.3095285066088</v>
      </c>
      <c r="O18" s="44">
        <f t="shared" ca="1" si="12"/>
        <v>40341.166699546258</v>
      </c>
      <c r="P18" s="43"/>
    </row>
    <row r="19" spans="1:16" x14ac:dyDescent="0.2">
      <c r="A19" s="27">
        <f>'Data Conv'!D20</f>
        <v>12946</v>
      </c>
      <c r="B19" s="27">
        <f>'Data Conv'!E20</f>
        <v>15417</v>
      </c>
      <c r="C19" s="16">
        <f t="shared" si="2"/>
        <v>12</v>
      </c>
      <c r="D19" s="17">
        <f t="shared" ca="1" si="3"/>
        <v>728</v>
      </c>
      <c r="E19" s="17">
        <f t="shared" ca="1" si="0"/>
        <v>1703</v>
      </c>
      <c r="F19" s="18">
        <f t="shared" ca="1" si="4"/>
        <v>0.42748091603053434</v>
      </c>
      <c r="G19" s="26">
        <f t="shared" ca="1" si="5"/>
        <v>12.427480916030534</v>
      </c>
      <c r="H19" s="26">
        <f t="shared" ca="1" si="9"/>
        <v>1.4377790190115647</v>
      </c>
      <c r="I19" s="21">
        <f t="shared" ca="1" si="10"/>
        <v>1.4377790190115647</v>
      </c>
      <c r="J19" s="21">
        <f t="shared" ca="1" si="6"/>
        <v>0.73102828917826668</v>
      </c>
      <c r="K19" s="24">
        <f t="shared" si="7"/>
        <v>17</v>
      </c>
      <c r="L19" s="21">
        <f t="shared" ca="1" si="11"/>
        <v>0.43777901901156469</v>
      </c>
      <c r="M19" s="22">
        <f t="shared" ca="1" si="1"/>
        <v>-4.5725190839694658</v>
      </c>
      <c r="N19" s="36">
        <f t="shared" ca="1" si="8"/>
        <v>36.934275184275187</v>
      </c>
      <c r="O19" s="44">
        <f t="shared" ca="1" si="12"/>
        <v>40324.539926289923</v>
      </c>
      <c r="P19" s="43"/>
    </row>
    <row r="20" spans="1:16" x14ac:dyDescent="0.2">
      <c r="A20" s="27">
        <f>'Data Conv'!D21</f>
        <v>14295</v>
      </c>
      <c r="B20" s="27">
        <f>'Data Conv'!E21</f>
        <v>15417</v>
      </c>
      <c r="C20" s="16">
        <f t="shared" si="2"/>
        <v>13</v>
      </c>
      <c r="D20" s="17">
        <f t="shared" ca="1" si="3"/>
        <v>374</v>
      </c>
      <c r="E20" s="17">
        <f t="shared" ca="1" si="0"/>
        <v>1496</v>
      </c>
      <c r="F20" s="18">
        <f t="shared" ca="1" si="4"/>
        <v>0.25</v>
      </c>
      <c r="G20" s="26">
        <f t="shared" ca="1" si="5"/>
        <v>13.25</v>
      </c>
      <c r="H20" s="26">
        <f t="shared" ca="1" si="9"/>
        <v>0.82251908396946583</v>
      </c>
      <c r="I20" s="21">
        <f t="shared" ca="1" si="10"/>
        <v>0.82251908396946583</v>
      </c>
      <c r="J20" s="21">
        <f t="shared" ca="1" si="6"/>
        <v>0.73611111111111116</v>
      </c>
      <c r="K20" s="24">
        <f t="shared" si="7"/>
        <v>18</v>
      </c>
      <c r="L20" s="21">
        <f t="shared" ca="1" si="11"/>
        <v>-0.17748091603053417</v>
      </c>
      <c r="M20" s="22">
        <f t="shared" ca="1" si="1"/>
        <v>-4.75</v>
      </c>
      <c r="N20" s="36">
        <f t="shared" ca="1" si="8"/>
        <v>36.679245283018865</v>
      </c>
      <c r="O20" s="44">
        <f t="shared" ca="1" si="12"/>
        <v>40322.75471698113</v>
      </c>
      <c r="P20" s="43"/>
    </row>
    <row r="21" spans="1:16" x14ac:dyDescent="0.2">
      <c r="A21" s="27">
        <f>'Data Conv'!D22</f>
        <v>16051</v>
      </c>
      <c r="B21" s="27">
        <f>'Data Conv'!E22</f>
        <v>18170</v>
      </c>
      <c r="C21" s="16">
        <f t="shared" si="2"/>
        <v>18</v>
      </c>
      <c r="D21" s="17">
        <f t="shared" ca="1" si="3"/>
        <v>634</v>
      </c>
      <c r="E21" s="17">
        <f t="shared" ca="1" si="0"/>
        <v>2753</v>
      </c>
      <c r="F21" s="18">
        <f t="shared" ca="1" si="4"/>
        <v>0.23029422448238285</v>
      </c>
      <c r="G21" s="26">
        <f t="shared" ca="1" si="5"/>
        <v>18.230294224482382</v>
      </c>
      <c r="H21" s="26">
        <f t="shared" ca="1" si="9"/>
        <v>4.9802942244823818</v>
      </c>
      <c r="I21" s="21">
        <f t="shared" ca="1" si="10"/>
        <v>4.9802942244823818</v>
      </c>
      <c r="J21" s="21">
        <f t="shared" ca="1" si="6"/>
        <v>0.95948916970959908</v>
      </c>
      <c r="K21" s="24">
        <f t="shared" si="7"/>
        <v>19</v>
      </c>
      <c r="L21" s="21">
        <f t="shared" ca="1" si="11"/>
        <v>3.9802942244823818</v>
      </c>
      <c r="M21" s="22">
        <f t="shared" ca="1" si="1"/>
        <v>-0.76970577551761821</v>
      </c>
      <c r="N21" s="36">
        <f t="shared" ca="1" si="8"/>
        <v>28.139973698892167</v>
      </c>
      <c r="O21" s="44">
        <f t="shared" ca="1" si="12"/>
        <v>40262.979815892242</v>
      </c>
      <c r="P21" s="43"/>
    </row>
    <row r="22" spans="1:16" x14ac:dyDescent="0.2">
      <c r="A22" s="27">
        <f>'Data Conv'!D23</f>
        <v>17808</v>
      </c>
      <c r="B22" s="27">
        <f>'Data Conv'!E23</f>
        <v>20022</v>
      </c>
      <c r="C22" s="16">
        <f t="shared" si="2"/>
        <v>18</v>
      </c>
      <c r="D22" s="17">
        <f t="shared" ca="1" si="3"/>
        <v>2391</v>
      </c>
      <c r="E22" s="17">
        <f t="shared" ca="1" si="0"/>
        <v>2753</v>
      </c>
      <c r="F22" s="18">
        <f t="shared" ca="1" si="4"/>
        <v>0.86850708318198333</v>
      </c>
      <c r="G22" s="26">
        <f t="shared" ca="1" si="5"/>
        <v>18.868507083181985</v>
      </c>
      <c r="H22" s="26">
        <f t="shared" ca="1" si="9"/>
        <v>0.6382128586996032</v>
      </c>
      <c r="I22" s="21">
        <f t="shared" ca="1" si="10"/>
        <v>0.6382128586996032</v>
      </c>
      <c r="J22" s="21">
        <f t="shared" ca="1" si="6"/>
        <v>0.94342535415909923</v>
      </c>
      <c r="K22" s="24">
        <f t="shared" si="7"/>
        <v>20</v>
      </c>
      <c r="L22" s="21">
        <f t="shared" ca="1" si="11"/>
        <v>-0.3617871413003968</v>
      </c>
      <c r="M22" s="22">
        <f t="shared" ca="1" si="1"/>
        <v>-1.131492916818015</v>
      </c>
      <c r="N22" s="36">
        <f t="shared" ca="1" si="8"/>
        <v>28.619116373086918</v>
      </c>
      <c r="O22" s="44">
        <f t="shared" ca="1" si="12"/>
        <v>40266.333814611608</v>
      </c>
      <c r="P22" s="43"/>
    </row>
    <row r="23" spans="1:16" x14ac:dyDescent="0.2">
      <c r="A23" s="27">
        <f>'Data Conv'!D24</f>
        <v>19666</v>
      </c>
      <c r="B23" s="27">
        <f>'Data Conv'!E24</f>
        <v>21936</v>
      </c>
      <c r="C23" s="16">
        <f t="shared" si="2"/>
        <v>19</v>
      </c>
      <c r="D23" s="17">
        <f t="shared" ca="1" si="3"/>
        <v>1496</v>
      </c>
      <c r="E23" s="17">
        <f t="shared" ca="1" si="0"/>
        <v>1852</v>
      </c>
      <c r="F23" s="18">
        <f t="shared" ca="1" si="4"/>
        <v>0.8077753779697624</v>
      </c>
      <c r="G23" s="26">
        <f t="shared" ca="1" si="5"/>
        <v>19.807775377969762</v>
      </c>
      <c r="H23" s="26">
        <f t="shared" ca="1" si="9"/>
        <v>0.93926829478777663</v>
      </c>
      <c r="I23" s="21">
        <f t="shared" ca="1" si="10"/>
        <v>0.93926829478777663</v>
      </c>
      <c r="J23" s="21">
        <f t="shared" ca="1" si="6"/>
        <v>0.94322739895094099</v>
      </c>
      <c r="K23" s="24">
        <f t="shared" si="7"/>
        <v>21</v>
      </c>
      <c r="L23" s="21">
        <f t="shared" ca="1" si="11"/>
        <v>-6.0731705212223375E-2</v>
      </c>
      <c r="M23" s="22">
        <f t="shared" ca="1" si="1"/>
        <v>-1.1922246220302384</v>
      </c>
      <c r="N23" s="36">
        <f t="shared" ca="1" si="8"/>
        <v>28.625122669283613</v>
      </c>
      <c r="O23" s="44">
        <f t="shared" ca="1" si="12"/>
        <v>40266.375858684987</v>
      </c>
      <c r="P23" s="43"/>
    </row>
    <row r="24" spans="1:16" x14ac:dyDescent="0.2">
      <c r="A24" s="27">
        <f>'Data Conv'!D25</f>
        <v>21178</v>
      </c>
      <c r="B24" s="27">
        <f>'Data Conv'!E25</f>
        <v>24418</v>
      </c>
      <c r="C24" s="16">
        <f t="shared" si="2"/>
        <v>20</v>
      </c>
      <c r="D24" s="17">
        <f t="shared" ca="1" si="3"/>
        <v>1156</v>
      </c>
      <c r="E24" s="17">
        <f t="shared" ca="1" si="0"/>
        <v>1914</v>
      </c>
      <c r="F24" s="18">
        <f t="shared" ca="1" si="4"/>
        <v>0.60397074190177635</v>
      </c>
      <c r="G24" s="26">
        <f t="shared" ca="1" si="5"/>
        <v>20.603970741901776</v>
      </c>
      <c r="H24" s="26">
        <f t="shared" ca="1" si="9"/>
        <v>0.79619536393201429</v>
      </c>
      <c r="I24" s="21">
        <f t="shared" ca="1" si="10"/>
        <v>0.79619536393201429</v>
      </c>
      <c r="J24" s="21">
        <f t="shared" ca="1" si="6"/>
        <v>0.93654412463189896</v>
      </c>
      <c r="K24" s="24">
        <f t="shared" si="7"/>
        <v>22</v>
      </c>
      <c r="L24" s="21">
        <f t="shared" ca="1" si="11"/>
        <v>-0.20380463606798571</v>
      </c>
      <c r="M24" s="22">
        <f t="shared" ca="1" si="1"/>
        <v>-1.3960292580982241</v>
      </c>
      <c r="N24" s="36">
        <f t="shared" ca="1" si="8"/>
        <v>28.829394461912973</v>
      </c>
      <c r="O24" s="44">
        <f t="shared" ca="1" si="12"/>
        <v>40267.805761233394</v>
      </c>
      <c r="P24" s="43"/>
    </row>
    <row r="25" spans="1:16" x14ac:dyDescent="0.2">
      <c r="A25" s="27">
        <f>'Data Conv'!D26</f>
        <v>22839</v>
      </c>
      <c r="B25" s="27">
        <f>'Data Conv'!E26</f>
        <v>26186</v>
      </c>
      <c r="C25" s="16">
        <f t="shared" si="2"/>
        <v>21</v>
      </c>
      <c r="D25" s="17">
        <f t="shared" ca="1" si="3"/>
        <v>903</v>
      </c>
      <c r="E25" s="17">
        <f t="shared" ca="1" si="0"/>
        <v>2482</v>
      </c>
      <c r="F25" s="18">
        <f t="shared" ca="1" si="4"/>
        <v>0.3638195004029009</v>
      </c>
      <c r="G25" s="26">
        <f t="shared" ca="1" si="5"/>
        <v>21.363819500402901</v>
      </c>
      <c r="H25" s="26">
        <f t="shared" ca="1" si="9"/>
        <v>0.75984875850112488</v>
      </c>
      <c r="I25" s="21">
        <f t="shared" ca="1" si="10"/>
        <v>0.75984875850112488</v>
      </c>
      <c r="J25" s="21">
        <f t="shared" ca="1" si="6"/>
        <v>0.92886171740882173</v>
      </c>
      <c r="K25" s="24">
        <f t="shared" si="7"/>
        <v>23</v>
      </c>
      <c r="L25" s="21">
        <f t="shared" ca="1" si="11"/>
        <v>-0.24015124149887512</v>
      </c>
      <c r="M25" s="22">
        <f t="shared" ca="1" si="1"/>
        <v>-1.6361804995970992</v>
      </c>
      <c r="N25" s="36">
        <f t="shared" ca="1" si="8"/>
        <v>29.067835926449789</v>
      </c>
      <c r="O25" s="44">
        <f t="shared" ca="1" si="12"/>
        <v>40269.474851485145</v>
      </c>
      <c r="P25" s="43"/>
    </row>
    <row r="26" spans="1:16" x14ac:dyDescent="0.2">
      <c r="A26" s="27">
        <f>'Data Conv'!D27</f>
        <v>24873</v>
      </c>
      <c r="B26" s="27">
        <f>'Data Conv'!E27</f>
        <v>27972</v>
      </c>
      <c r="C26" s="16">
        <f t="shared" si="2"/>
        <v>22</v>
      </c>
      <c r="D26" s="17">
        <f t="shared" ca="1" si="3"/>
        <v>455</v>
      </c>
      <c r="E26" s="17">
        <f t="shared" ca="1" si="0"/>
        <v>1768</v>
      </c>
      <c r="F26" s="18">
        <f t="shared" ca="1" si="4"/>
        <v>0.25735294117647056</v>
      </c>
      <c r="G26" s="26">
        <f t="shared" ca="1" si="5"/>
        <v>22.257352941176471</v>
      </c>
      <c r="H26" s="26">
        <f t="shared" ca="1" si="9"/>
        <v>0.89353344077357022</v>
      </c>
      <c r="I26" s="21">
        <f t="shared" ca="1" si="10"/>
        <v>0.89353344077357022</v>
      </c>
      <c r="J26" s="21">
        <f t="shared" ca="1" si="6"/>
        <v>0.92738970588235292</v>
      </c>
      <c r="K26" s="24">
        <f t="shared" si="7"/>
        <v>24</v>
      </c>
      <c r="L26" s="21">
        <f t="shared" ca="1" si="11"/>
        <v>-0.10646655922642978</v>
      </c>
      <c r="M26" s="22">
        <f t="shared" ca="1" si="1"/>
        <v>-1.742647058823529</v>
      </c>
      <c r="N26" s="36">
        <f t="shared" ca="1" si="8"/>
        <v>29.113974231912785</v>
      </c>
      <c r="O26" s="44">
        <f t="shared" ca="1" si="12"/>
        <v>40269.797819623389</v>
      </c>
      <c r="P26" s="43"/>
    </row>
    <row r="27" spans="1:16" x14ac:dyDescent="0.2">
      <c r="A27" s="27">
        <f>'Data Conv'!D28</f>
        <v>26310</v>
      </c>
      <c r="B27" s="27">
        <f>'Data Conv'!E28</f>
        <v>29397</v>
      </c>
      <c r="C27" s="16">
        <f t="shared" si="2"/>
        <v>23</v>
      </c>
      <c r="D27" s="17">
        <f t="shared" ca="1" si="3"/>
        <v>124</v>
      </c>
      <c r="E27" s="17">
        <f t="shared" ca="1" si="0"/>
        <v>1786</v>
      </c>
      <c r="F27" s="18">
        <f t="shared" ca="1" si="4"/>
        <v>6.942889137737962E-2</v>
      </c>
      <c r="G27" s="26">
        <f t="shared" ca="1" si="5"/>
        <v>23.069428891377381</v>
      </c>
      <c r="H27" s="26">
        <f t="shared" ca="1" si="9"/>
        <v>0.81207595020091006</v>
      </c>
      <c r="I27" s="21">
        <f t="shared" ca="1" si="10"/>
        <v>0.81207595020091006</v>
      </c>
      <c r="J27" s="21">
        <f t="shared" ca="1" si="6"/>
        <v>0.92277715565509522</v>
      </c>
      <c r="K27" s="24">
        <f t="shared" si="7"/>
        <v>25</v>
      </c>
      <c r="L27" s="21">
        <f t="shared" ca="1" si="11"/>
        <v>-0.18792404979908994</v>
      </c>
      <c r="M27" s="22">
        <f t="shared" ca="1" si="1"/>
        <v>-1.9305711086226189</v>
      </c>
      <c r="N27" s="36">
        <f t="shared" ca="1" si="8"/>
        <v>29.259501965923985</v>
      </c>
      <c r="O27" s="44">
        <f t="shared" ca="1" si="12"/>
        <v>40270.816513761471</v>
      </c>
      <c r="P27" s="43"/>
    </row>
    <row r="28" spans="1:16" x14ac:dyDescent="0.2">
      <c r="A28" s="27">
        <f>'Data Conv'!D29</f>
        <v>27720</v>
      </c>
      <c r="B28" s="27">
        <f>'Data Conv'!E29</f>
        <v>30899</v>
      </c>
      <c r="C28" s="16">
        <f t="shared" si="2"/>
        <v>23</v>
      </c>
      <c r="D28" s="17">
        <f t="shared" ca="1" si="3"/>
        <v>1534</v>
      </c>
      <c r="E28" s="17">
        <f t="shared" ca="1" si="0"/>
        <v>1786</v>
      </c>
      <c r="F28" s="18">
        <f t="shared" ca="1" si="4"/>
        <v>0.85890257558790595</v>
      </c>
      <c r="G28" s="26">
        <f t="shared" ca="1" si="5"/>
        <v>23.858902575587905</v>
      </c>
      <c r="H28" s="26">
        <f t="shared" ca="1" si="9"/>
        <v>0.78947368421052388</v>
      </c>
      <c r="I28" s="21">
        <f t="shared" ca="1" si="10"/>
        <v>0.78947368421052388</v>
      </c>
      <c r="J28" s="21">
        <f t="shared" ca="1" si="6"/>
        <v>0.91765009906107331</v>
      </c>
      <c r="K28" s="24">
        <f t="shared" si="7"/>
        <v>26</v>
      </c>
      <c r="L28" s="21">
        <f t="shared" ca="1" si="11"/>
        <v>-0.21052631578947612</v>
      </c>
      <c r="M28" s="22">
        <f t="shared" ca="1" si="1"/>
        <v>-2.1410974244120951</v>
      </c>
      <c r="N28" s="36">
        <f t="shared" ca="1" si="8"/>
        <v>29.42297944241059</v>
      </c>
      <c r="O28" s="44">
        <f t="shared" ca="1" si="12"/>
        <v>40271.960856096877</v>
      </c>
      <c r="P28" s="43"/>
    </row>
    <row r="29" spans="1:16" x14ac:dyDescent="0.2">
      <c r="A29" s="27">
        <f>'Data Conv'!D30</f>
        <v>29113</v>
      </c>
      <c r="B29" s="27">
        <f>'Data Conv'!E30</f>
        <v>31821</v>
      </c>
      <c r="C29" s="16">
        <f t="shared" si="2"/>
        <v>24</v>
      </c>
      <c r="D29" s="17">
        <f t="shared" ca="1" si="3"/>
        <v>1141</v>
      </c>
      <c r="E29" s="17">
        <f t="shared" ca="1" si="0"/>
        <v>1425</v>
      </c>
      <c r="F29" s="18">
        <f t="shared" ca="1" si="4"/>
        <v>0.80070175438596491</v>
      </c>
      <c r="G29" s="26">
        <f t="shared" ca="1" si="5"/>
        <v>24.800701754385965</v>
      </c>
      <c r="H29" s="26">
        <f t="shared" ca="1" si="9"/>
        <v>0.94179917879806041</v>
      </c>
      <c r="I29" s="21">
        <f t="shared" ca="1" si="10"/>
        <v>0.94179917879806041</v>
      </c>
      <c r="J29" s="21">
        <f t="shared" ca="1" si="6"/>
        <v>0.9185445094217024</v>
      </c>
      <c r="K29" s="24">
        <f t="shared" si="7"/>
        <v>27</v>
      </c>
      <c r="L29" s="21">
        <f t="shared" ca="1" si="11"/>
        <v>-5.820082120193959E-2</v>
      </c>
      <c r="M29" s="22">
        <f t="shared" ca="1" si="1"/>
        <v>-2.1992982456140346</v>
      </c>
      <c r="N29" s="36">
        <f t="shared" ca="1" si="8"/>
        <v>29.3943295322713</v>
      </c>
      <c r="O29" s="44">
        <f t="shared" ca="1" si="12"/>
        <v>40271.760306725897</v>
      </c>
      <c r="P29" s="43"/>
    </row>
    <row r="30" spans="1:16" x14ac:dyDescent="0.2">
      <c r="A30" s="27">
        <f>'Data Conv'!D31</f>
        <v>30298</v>
      </c>
      <c r="B30" s="27" t="str">
        <f>'Data Conv'!E31</f>
        <v/>
      </c>
      <c r="C30" s="16">
        <f t="shared" si="2"/>
        <v>25</v>
      </c>
      <c r="D30" s="17">
        <f t="shared" ca="1" si="3"/>
        <v>901</v>
      </c>
      <c r="E30" s="17">
        <f t="shared" ca="1" si="0"/>
        <v>1502</v>
      </c>
      <c r="F30" s="18">
        <f t="shared" ca="1" si="4"/>
        <v>0.59986684420772307</v>
      </c>
      <c r="G30" s="26">
        <f t="shared" ca="1" si="5"/>
        <v>25.599866844207725</v>
      </c>
      <c r="H30" s="26">
        <f t="shared" ca="1" si="9"/>
        <v>0.79916508982175927</v>
      </c>
      <c r="I30" s="21">
        <f t="shared" ca="1" si="10"/>
        <v>0.79916508982175927</v>
      </c>
      <c r="J30" s="21">
        <f t="shared" ca="1" si="6"/>
        <v>0.91428095872170445</v>
      </c>
      <c r="K30" s="24">
        <f t="shared" si="7"/>
        <v>28</v>
      </c>
      <c r="L30" s="21">
        <f t="shared" ca="1" si="11"/>
        <v>-0.20083491017824073</v>
      </c>
      <c r="M30" s="22">
        <f t="shared" ca="1" si="1"/>
        <v>-2.4001331557922754</v>
      </c>
      <c r="N30" s="36">
        <f t="shared" ca="1" si="8"/>
        <v>29.531403604587656</v>
      </c>
      <c r="O30" s="44">
        <f t="shared" ca="1" si="12"/>
        <v>40272.71982523211</v>
      </c>
      <c r="P30" s="43"/>
    </row>
    <row r="31" spans="1:16" x14ac:dyDescent="0.2">
      <c r="A31" s="27">
        <f>'Data Conv'!D32</f>
        <v>30765</v>
      </c>
      <c r="B31" s="27" t="str">
        <f>'Data Conv'!E32</f>
        <v/>
      </c>
      <c r="C31" s="16">
        <f t="shared" si="2"/>
        <v>25</v>
      </c>
      <c r="D31" s="17">
        <f t="shared" ca="1" si="3"/>
        <v>1368</v>
      </c>
      <c r="E31" s="17">
        <f t="shared" ca="1" si="0"/>
        <v>1502</v>
      </c>
      <c r="F31" s="18">
        <f t="shared" ca="1" si="4"/>
        <v>0.91078561917443412</v>
      </c>
      <c r="G31" s="26">
        <f t="shared" ca="1" si="5"/>
        <v>25.910785619174433</v>
      </c>
      <c r="H31" s="26">
        <f t="shared" ca="1" si="9"/>
        <v>0.31091877496670861</v>
      </c>
      <c r="I31" s="21">
        <f t="shared" ca="1" si="10"/>
        <v>0.31091877496670861</v>
      </c>
      <c r="J31" s="21">
        <f t="shared" ca="1" si="6"/>
        <v>0.89347536617842871</v>
      </c>
      <c r="K31" s="24">
        <f t="shared" si="7"/>
        <v>29</v>
      </c>
      <c r="L31" s="21">
        <f t="shared" ca="1" si="11"/>
        <v>-0.68908122503329139</v>
      </c>
      <c r="M31" s="22">
        <f t="shared" ca="1" si="1"/>
        <v>-3.0892143808255668</v>
      </c>
      <c r="N31" s="36">
        <f t="shared" ca="1" si="8"/>
        <v>30.219076005961252</v>
      </c>
      <c r="O31" s="44">
        <f t="shared" ca="1" si="12"/>
        <v>40277.533532041729</v>
      </c>
      <c r="P31" s="43"/>
    </row>
    <row r="32" spans="1:16" x14ac:dyDescent="0.2">
      <c r="A32" s="27">
        <f>'Data Conv'!D33</f>
        <v>31821</v>
      </c>
      <c r="B32" s="27" t="str">
        <f>'Data Conv'!E33</f>
        <v/>
      </c>
      <c r="C32" s="16">
        <f t="shared" si="2"/>
        <v>27</v>
      </c>
      <c r="D32" s="17">
        <f t="shared" ca="1" si="3"/>
        <v>0</v>
      </c>
      <c r="E32" s="17">
        <f ca="1">IF(ISNUMBER(A32),IF(ISNUMBER(OFFSET($B$3,C32,0)), OFFSET($B$3,C32,0) - OFFSET($B$3,C32-1,0), -OFFSET($B$3,C32-1,0)),"     DENOM")</f>
        <v>-31821</v>
      </c>
      <c r="F32" s="18">
        <f t="shared" ca="1" si="4"/>
        <v>0</v>
      </c>
      <c r="G32" s="26">
        <f t="shared" ca="1" si="5"/>
        <v>27</v>
      </c>
      <c r="H32" s="26">
        <f t="shared" ca="1" si="9"/>
        <v>1.0892143808255668</v>
      </c>
      <c r="I32" s="21">
        <f t="shared" ca="1" si="10"/>
        <v>1.0892143808255668</v>
      </c>
      <c r="J32" s="21">
        <f t="shared" ca="1" si="6"/>
        <v>0.9</v>
      </c>
      <c r="K32" s="24">
        <f t="shared" si="7"/>
        <v>30</v>
      </c>
      <c r="L32" s="21">
        <f t="shared" ca="1" si="11"/>
        <v>8.9214380825566764E-2</v>
      </c>
      <c r="M32" s="22">
        <f t="shared" ca="1" si="1"/>
        <v>-3</v>
      </c>
      <c r="N32" s="36">
        <f t="shared" ca="1" si="8"/>
        <v>30</v>
      </c>
      <c r="O32" s="44">
        <f t="shared" ca="1" si="12"/>
        <v>40276</v>
      </c>
      <c r="P32" s="43"/>
    </row>
    <row r="33" spans="1:16" x14ac:dyDescent="0.2">
      <c r="A33" s="27" t="str">
        <f>'Data Conv'!D34</f>
        <v/>
      </c>
      <c r="B33" s="27" t="str">
        <f>'Data Conv'!E34</f>
        <v/>
      </c>
      <c r="C33" s="16" t="str">
        <f t="shared" si="2"/>
        <v>Pc=&gt;Sc</v>
      </c>
      <c r="D33" s="17" t="str">
        <f t="shared" ca="1" si="3"/>
        <v xml:space="preserve">    NUM</v>
      </c>
      <c r="E33" s="17" t="str">
        <f t="shared" ref="E33:E52" ca="1" si="13">IF(ISNUMBER(A33),IF(ISNUMBER(OFFSET($B$3,C33,0)), OFFSET($B$3,C33,0) - OFFSET($B$3,C33-1,0), -OFFSET($B$3,C33-1,0)),"     DENOM")</f>
        <v xml:space="preserve">     DENOM</v>
      </c>
      <c r="F33" s="18" t="str">
        <f t="shared" si="4"/>
        <v xml:space="preserve"> InterpVal</v>
      </c>
      <c r="G33" s="26" t="str">
        <f t="shared" si="5"/>
        <v xml:space="preserve">  EScum</v>
      </c>
      <c r="H33" s="26" t="str">
        <f t="shared" si="9"/>
        <v xml:space="preserve">   ESper</v>
      </c>
      <c r="I33" s="21" t="str">
        <f t="shared" si="10"/>
        <v xml:space="preserve">  SPI(t)per</v>
      </c>
      <c r="J33" s="21" t="str">
        <f t="shared" si="6"/>
        <v xml:space="preserve">  SPI(t)cum</v>
      </c>
      <c r="K33" s="24" t="str">
        <f t="shared" si="7"/>
        <v>AT</v>
      </c>
      <c r="L33" s="21" t="str">
        <f t="shared" si="11"/>
        <v xml:space="preserve">  SV(t)per</v>
      </c>
      <c r="M33" s="22" t="str">
        <f t="shared" si="1"/>
        <v xml:space="preserve"> SV(t)cum</v>
      </c>
      <c r="N33" s="36" t="str">
        <f t="shared" si="8"/>
        <v>IEAC(t)es</v>
      </c>
      <c r="O33" s="44" t="str">
        <f t="shared" si="12"/>
        <v>Comp Date</v>
      </c>
      <c r="P33" s="43"/>
    </row>
    <row r="34" spans="1:16" x14ac:dyDescent="0.2">
      <c r="A34" s="27" t="str">
        <f>'Data Conv'!D35</f>
        <v/>
      </c>
      <c r="B34" s="27" t="str">
        <f>'Data Conv'!E35</f>
        <v/>
      </c>
      <c r="C34" s="16" t="str">
        <f t="shared" si="2"/>
        <v>Pc=&gt;Sc</v>
      </c>
      <c r="D34" s="17" t="str">
        <f t="shared" ca="1" si="3"/>
        <v xml:space="preserve">    NUM</v>
      </c>
      <c r="E34" s="17" t="str">
        <f t="shared" ca="1" si="13"/>
        <v xml:space="preserve">     DENOM</v>
      </c>
      <c r="F34" s="18" t="str">
        <f t="shared" si="4"/>
        <v xml:space="preserve"> InterpVal</v>
      </c>
      <c r="G34" s="26" t="str">
        <f t="shared" si="5"/>
        <v xml:space="preserve">  EScum</v>
      </c>
      <c r="H34" s="26" t="str">
        <f t="shared" si="9"/>
        <v xml:space="preserve">   ESper</v>
      </c>
      <c r="I34" s="21" t="str">
        <f t="shared" si="10"/>
        <v xml:space="preserve">  SPI(t)per</v>
      </c>
      <c r="J34" s="21" t="str">
        <f t="shared" si="6"/>
        <v xml:space="preserve">  SPI(t)cum</v>
      </c>
      <c r="K34" s="24" t="str">
        <f t="shared" si="7"/>
        <v>AT</v>
      </c>
      <c r="L34" s="21" t="str">
        <f t="shared" si="11"/>
        <v xml:space="preserve">  SV(t)per</v>
      </c>
      <c r="M34" s="22" t="str">
        <f t="shared" si="1"/>
        <v xml:space="preserve"> SV(t)cum</v>
      </c>
      <c r="N34" s="36" t="str">
        <f t="shared" si="8"/>
        <v>IEAC(t)es</v>
      </c>
      <c r="O34" s="44" t="str">
        <f t="shared" si="12"/>
        <v>Comp Date</v>
      </c>
      <c r="P34" s="43"/>
    </row>
    <row r="35" spans="1:16" x14ac:dyDescent="0.2">
      <c r="A35" s="27" t="str">
        <f>'Data Conv'!D36</f>
        <v/>
      </c>
      <c r="B35" s="27" t="str">
        <f>'Data Conv'!E36</f>
        <v/>
      </c>
      <c r="C35" s="16" t="str">
        <f t="shared" si="2"/>
        <v>Pc=&gt;Sc</v>
      </c>
      <c r="D35" s="17" t="str">
        <f t="shared" ca="1" si="3"/>
        <v xml:space="preserve">    NUM</v>
      </c>
      <c r="E35" s="17" t="str">
        <f t="shared" ca="1" si="13"/>
        <v xml:space="preserve">     DENOM</v>
      </c>
      <c r="F35" s="18" t="str">
        <f t="shared" si="4"/>
        <v xml:space="preserve"> InterpVal</v>
      </c>
      <c r="G35" s="26" t="str">
        <f t="shared" si="5"/>
        <v xml:space="preserve">  EScum</v>
      </c>
      <c r="H35" s="26" t="str">
        <f t="shared" si="9"/>
        <v xml:space="preserve">   ESper</v>
      </c>
      <c r="I35" s="21" t="str">
        <f t="shared" si="10"/>
        <v xml:space="preserve">  SPI(t)per</v>
      </c>
      <c r="J35" s="21" t="str">
        <f t="shared" si="6"/>
        <v xml:space="preserve">  SPI(t)cum</v>
      </c>
      <c r="K35" s="24" t="str">
        <f t="shared" si="7"/>
        <v>AT</v>
      </c>
      <c r="L35" s="21" t="str">
        <f t="shared" si="11"/>
        <v xml:space="preserve">  SV(t)per</v>
      </c>
      <c r="M35" s="22" t="str">
        <f t="shared" ref="M35:M52" si="14">IF(ISNUMBER(A35),G35 - K35," SV(t)cum")</f>
        <v xml:space="preserve"> SV(t)cum</v>
      </c>
      <c r="N35" s="36" t="str">
        <f t="shared" si="8"/>
        <v>IEAC(t)es</v>
      </c>
      <c r="O35" s="44" t="str">
        <f t="shared" si="12"/>
        <v>Comp Date</v>
      </c>
      <c r="P35" s="43"/>
    </row>
    <row r="36" spans="1:16" x14ac:dyDescent="0.2">
      <c r="A36" s="27" t="str">
        <f>'Data Conv'!D37</f>
        <v/>
      </c>
      <c r="B36" s="27" t="str">
        <f>'Data Conv'!E37</f>
        <v/>
      </c>
      <c r="C36" s="16" t="str">
        <f t="shared" si="2"/>
        <v>Pc=&gt;Sc</v>
      </c>
      <c r="D36" s="17" t="str">
        <f t="shared" ca="1" si="3"/>
        <v xml:space="preserve">    NUM</v>
      </c>
      <c r="E36" s="17" t="str">
        <f t="shared" ca="1" si="13"/>
        <v xml:space="preserve">     DENOM</v>
      </c>
      <c r="F36" s="18" t="str">
        <f t="shared" si="4"/>
        <v xml:space="preserve"> InterpVal</v>
      </c>
      <c r="G36" s="26" t="str">
        <f t="shared" si="5"/>
        <v xml:space="preserve">  EScum</v>
      </c>
      <c r="H36" s="26" t="str">
        <f t="shared" si="9"/>
        <v xml:space="preserve">   ESper</v>
      </c>
      <c r="I36" s="21" t="str">
        <f t="shared" si="10"/>
        <v xml:space="preserve">  SPI(t)per</v>
      </c>
      <c r="J36" s="21" t="str">
        <f t="shared" si="6"/>
        <v xml:space="preserve">  SPI(t)cum</v>
      </c>
      <c r="K36" s="24" t="str">
        <f t="shared" si="7"/>
        <v>AT</v>
      </c>
      <c r="L36" s="21" t="str">
        <f t="shared" si="11"/>
        <v xml:space="preserve">  SV(t)per</v>
      </c>
      <c r="M36" s="22" t="str">
        <f t="shared" si="14"/>
        <v xml:space="preserve"> SV(t)cum</v>
      </c>
      <c r="N36" s="36" t="str">
        <f t="shared" si="8"/>
        <v>IEAC(t)es</v>
      </c>
      <c r="O36" s="44" t="str">
        <f t="shared" si="12"/>
        <v>Comp Date</v>
      </c>
      <c r="P36" s="43"/>
    </row>
    <row r="37" spans="1:16" x14ac:dyDescent="0.2">
      <c r="A37" s="27" t="str">
        <f>'Data Conv'!D38</f>
        <v/>
      </c>
      <c r="B37" s="27" t="str">
        <f>'Data Conv'!E38</f>
        <v/>
      </c>
      <c r="C37" s="16" t="str">
        <f t="shared" si="2"/>
        <v>Pc=&gt;Sc</v>
      </c>
      <c r="D37" s="17" t="str">
        <f t="shared" ca="1" si="3"/>
        <v xml:space="preserve">    NUM</v>
      </c>
      <c r="E37" s="17" t="str">
        <f t="shared" ca="1" si="13"/>
        <v xml:space="preserve">     DENOM</v>
      </c>
      <c r="F37" s="18" t="str">
        <f t="shared" si="4"/>
        <v xml:space="preserve"> InterpVal</v>
      </c>
      <c r="G37" s="26" t="str">
        <f t="shared" si="5"/>
        <v xml:space="preserve">  EScum</v>
      </c>
      <c r="H37" s="26" t="str">
        <f t="shared" si="9"/>
        <v xml:space="preserve">   ESper</v>
      </c>
      <c r="I37" s="21" t="str">
        <f t="shared" si="10"/>
        <v xml:space="preserve">  SPI(t)per</v>
      </c>
      <c r="J37" s="21" t="str">
        <f t="shared" si="6"/>
        <v xml:space="preserve">  SPI(t)cum</v>
      </c>
      <c r="K37" s="24" t="str">
        <f t="shared" si="7"/>
        <v>AT</v>
      </c>
      <c r="L37" s="21" t="str">
        <f t="shared" si="11"/>
        <v xml:space="preserve">  SV(t)per</v>
      </c>
      <c r="M37" s="22" t="str">
        <f t="shared" si="14"/>
        <v xml:space="preserve"> SV(t)cum</v>
      </c>
      <c r="N37" s="36" t="str">
        <f t="shared" si="8"/>
        <v>IEAC(t)es</v>
      </c>
      <c r="O37" s="44" t="str">
        <f t="shared" si="12"/>
        <v>Comp Date</v>
      </c>
      <c r="P37" s="43"/>
    </row>
    <row r="38" spans="1:16" x14ac:dyDescent="0.2">
      <c r="A38" s="27" t="str">
        <f>'Data Conv'!D39</f>
        <v/>
      </c>
      <c r="B38" s="27" t="str">
        <f>'Data Conv'!E39</f>
        <v/>
      </c>
      <c r="C38" s="16" t="str">
        <f t="shared" si="2"/>
        <v>Pc=&gt;Sc</v>
      </c>
      <c r="D38" s="17" t="str">
        <f t="shared" ca="1" si="3"/>
        <v xml:space="preserve">    NUM</v>
      </c>
      <c r="E38" s="17" t="str">
        <f t="shared" ca="1" si="13"/>
        <v xml:space="preserve">     DENOM</v>
      </c>
      <c r="F38" s="18" t="str">
        <f t="shared" si="4"/>
        <v xml:space="preserve"> InterpVal</v>
      </c>
      <c r="G38" s="26" t="str">
        <f t="shared" si="5"/>
        <v xml:space="preserve">  EScum</v>
      </c>
      <c r="H38" s="26" t="str">
        <f t="shared" si="9"/>
        <v xml:space="preserve">   ESper</v>
      </c>
      <c r="I38" s="21" t="str">
        <f t="shared" si="10"/>
        <v xml:space="preserve">  SPI(t)per</v>
      </c>
      <c r="J38" s="21" t="str">
        <f t="shared" si="6"/>
        <v xml:space="preserve">  SPI(t)cum</v>
      </c>
      <c r="K38" s="24" t="str">
        <f t="shared" si="7"/>
        <v>AT</v>
      </c>
      <c r="L38" s="21" t="str">
        <f t="shared" si="11"/>
        <v xml:space="preserve">  SV(t)per</v>
      </c>
      <c r="M38" s="22" t="str">
        <f t="shared" si="14"/>
        <v xml:space="preserve"> SV(t)cum</v>
      </c>
      <c r="N38" s="36" t="str">
        <f t="shared" si="8"/>
        <v>IEAC(t)es</v>
      </c>
      <c r="O38" s="44" t="str">
        <f t="shared" si="12"/>
        <v>Comp Date</v>
      </c>
      <c r="P38" s="43"/>
    </row>
    <row r="39" spans="1:16" x14ac:dyDescent="0.2">
      <c r="A39" s="27" t="str">
        <f>'Data Conv'!D40</f>
        <v/>
      </c>
      <c r="B39" s="27" t="str">
        <f>'Data Conv'!E40</f>
        <v/>
      </c>
      <c r="C39" s="16" t="str">
        <f t="shared" si="2"/>
        <v>Pc=&gt;Sc</v>
      </c>
      <c r="D39" s="17" t="str">
        <f t="shared" ca="1" si="3"/>
        <v xml:space="preserve">    NUM</v>
      </c>
      <c r="E39" s="17" t="str">
        <f t="shared" ca="1" si="13"/>
        <v xml:space="preserve">     DENOM</v>
      </c>
      <c r="F39" s="18" t="str">
        <f t="shared" si="4"/>
        <v xml:space="preserve"> InterpVal</v>
      </c>
      <c r="G39" s="26" t="str">
        <f t="shared" si="5"/>
        <v xml:space="preserve">  EScum</v>
      </c>
      <c r="H39" s="26" t="str">
        <f t="shared" si="9"/>
        <v xml:space="preserve">   ESper</v>
      </c>
      <c r="I39" s="21" t="str">
        <f t="shared" si="10"/>
        <v xml:space="preserve">  SPI(t)per</v>
      </c>
      <c r="J39" s="21" t="str">
        <f t="shared" si="6"/>
        <v xml:space="preserve">  SPI(t)cum</v>
      </c>
      <c r="K39" s="24" t="str">
        <f t="shared" si="7"/>
        <v>AT</v>
      </c>
      <c r="L39" s="21" t="str">
        <f t="shared" si="11"/>
        <v xml:space="preserve">  SV(t)per</v>
      </c>
      <c r="M39" s="22" t="str">
        <f t="shared" si="14"/>
        <v xml:space="preserve"> SV(t)cum</v>
      </c>
      <c r="N39" s="36" t="str">
        <f t="shared" si="8"/>
        <v>IEAC(t)es</v>
      </c>
      <c r="O39" s="44" t="str">
        <f t="shared" si="12"/>
        <v>Comp Date</v>
      </c>
      <c r="P39" s="43"/>
    </row>
    <row r="40" spans="1:16" x14ac:dyDescent="0.2">
      <c r="A40" s="27" t="str">
        <f>'Data Conv'!D41</f>
        <v/>
      </c>
      <c r="B40" s="27" t="str">
        <f>'Data Conv'!E41</f>
        <v/>
      </c>
      <c r="C40" s="16" t="str">
        <f t="shared" si="2"/>
        <v>Pc=&gt;Sc</v>
      </c>
      <c r="D40" s="17" t="str">
        <f t="shared" ca="1" si="3"/>
        <v xml:space="preserve">    NUM</v>
      </c>
      <c r="E40" s="17" t="str">
        <f t="shared" ca="1" si="13"/>
        <v xml:space="preserve">     DENOM</v>
      </c>
      <c r="F40" s="18" t="str">
        <f t="shared" si="4"/>
        <v xml:space="preserve"> InterpVal</v>
      </c>
      <c r="G40" s="26" t="str">
        <f t="shared" si="5"/>
        <v xml:space="preserve">  EScum</v>
      </c>
      <c r="H40" s="26" t="str">
        <f t="shared" si="9"/>
        <v xml:space="preserve">   ESper</v>
      </c>
      <c r="I40" s="21" t="str">
        <f t="shared" si="10"/>
        <v xml:space="preserve">  SPI(t)per</v>
      </c>
      <c r="J40" s="21" t="str">
        <f t="shared" si="6"/>
        <v xml:space="preserve">  SPI(t)cum</v>
      </c>
      <c r="K40" s="24" t="str">
        <f t="shared" si="7"/>
        <v>AT</v>
      </c>
      <c r="L40" s="21" t="str">
        <f t="shared" si="11"/>
        <v xml:space="preserve">  SV(t)per</v>
      </c>
      <c r="M40" s="22" t="str">
        <f t="shared" si="14"/>
        <v xml:space="preserve"> SV(t)cum</v>
      </c>
      <c r="N40" s="36" t="str">
        <f t="shared" si="8"/>
        <v>IEAC(t)es</v>
      </c>
      <c r="O40" s="44" t="str">
        <f t="shared" si="12"/>
        <v>Comp Date</v>
      </c>
      <c r="P40" s="43"/>
    </row>
    <row r="41" spans="1:16" x14ac:dyDescent="0.2">
      <c r="A41" s="27" t="str">
        <f>'Data Conv'!D42</f>
        <v/>
      </c>
      <c r="B41" s="27" t="str">
        <f>'Data Conv'!E42</f>
        <v/>
      </c>
      <c r="C41" s="16" t="str">
        <f t="shared" si="2"/>
        <v>Pc=&gt;Sc</v>
      </c>
      <c r="D41" s="17" t="str">
        <f t="shared" ca="1" si="3"/>
        <v xml:space="preserve">    NUM</v>
      </c>
      <c r="E41" s="17" t="str">
        <f t="shared" ca="1" si="13"/>
        <v xml:space="preserve">     DENOM</v>
      </c>
      <c r="F41" s="18" t="str">
        <f t="shared" si="4"/>
        <v xml:space="preserve"> InterpVal</v>
      </c>
      <c r="G41" s="26" t="str">
        <f t="shared" si="5"/>
        <v xml:space="preserve">  EScum</v>
      </c>
      <c r="H41" s="26" t="str">
        <f t="shared" si="9"/>
        <v xml:space="preserve">   ESper</v>
      </c>
      <c r="I41" s="21" t="str">
        <f t="shared" si="10"/>
        <v xml:space="preserve">  SPI(t)per</v>
      </c>
      <c r="J41" s="21" t="str">
        <f t="shared" si="6"/>
        <v xml:space="preserve">  SPI(t)cum</v>
      </c>
      <c r="K41" s="24" t="str">
        <f t="shared" si="7"/>
        <v>AT</v>
      </c>
      <c r="L41" s="21" t="str">
        <f t="shared" si="11"/>
        <v xml:space="preserve">  SV(t)per</v>
      </c>
      <c r="M41" s="22" t="str">
        <f t="shared" si="14"/>
        <v xml:space="preserve"> SV(t)cum</v>
      </c>
      <c r="N41" s="36" t="str">
        <f t="shared" si="8"/>
        <v>IEAC(t)es</v>
      </c>
      <c r="O41" s="44" t="str">
        <f t="shared" si="12"/>
        <v>Comp Date</v>
      </c>
      <c r="P41" s="43"/>
    </row>
    <row r="42" spans="1:16" x14ac:dyDescent="0.2">
      <c r="A42" s="27" t="str">
        <f>'Data Conv'!D43</f>
        <v/>
      </c>
      <c r="B42" s="27" t="str">
        <f>'Data Conv'!E43</f>
        <v/>
      </c>
      <c r="C42" s="16" t="str">
        <f t="shared" si="2"/>
        <v>Pc=&gt;Sc</v>
      </c>
      <c r="D42" s="17" t="str">
        <f t="shared" ca="1" si="3"/>
        <v xml:space="preserve">    NUM</v>
      </c>
      <c r="E42" s="17" t="str">
        <f t="shared" ca="1" si="13"/>
        <v xml:space="preserve">     DENOM</v>
      </c>
      <c r="F42" s="18" t="str">
        <f t="shared" si="4"/>
        <v xml:space="preserve"> InterpVal</v>
      </c>
      <c r="G42" s="26" t="str">
        <f t="shared" si="5"/>
        <v xml:space="preserve">  EScum</v>
      </c>
      <c r="H42" s="26" t="str">
        <f t="shared" si="9"/>
        <v xml:space="preserve">   ESper</v>
      </c>
      <c r="I42" s="21" t="str">
        <f t="shared" si="10"/>
        <v xml:space="preserve">  SPI(t)per</v>
      </c>
      <c r="J42" s="21" t="str">
        <f t="shared" si="6"/>
        <v xml:space="preserve">  SPI(t)cum</v>
      </c>
      <c r="K42" s="24" t="str">
        <f t="shared" si="7"/>
        <v>AT</v>
      </c>
      <c r="L42" s="21" t="str">
        <f t="shared" si="11"/>
        <v xml:space="preserve">  SV(t)per</v>
      </c>
      <c r="M42" s="22" t="str">
        <f t="shared" si="14"/>
        <v xml:space="preserve"> SV(t)cum</v>
      </c>
      <c r="N42" s="36" t="str">
        <f t="shared" si="8"/>
        <v>IEAC(t)es</v>
      </c>
      <c r="O42" s="44" t="str">
        <f t="shared" si="12"/>
        <v>Comp Date</v>
      </c>
      <c r="P42" s="43"/>
    </row>
    <row r="43" spans="1:16" x14ac:dyDescent="0.2">
      <c r="A43" s="27" t="str">
        <f>'Data Conv'!D44</f>
        <v/>
      </c>
      <c r="B43" s="27" t="str">
        <f>'Data Conv'!E44</f>
        <v/>
      </c>
      <c r="C43" s="16" t="str">
        <f t="shared" si="2"/>
        <v>Pc=&gt;Sc</v>
      </c>
      <c r="D43" s="17" t="str">
        <f t="shared" ca="1" si="3"/>
        <v xml:space="preserve">    NUM</v>
      </c>
      <c r="E43" s="17" t="str">
        <f t="shared" ca="1" si="13"/>
        <v xml:space="preserve">     DENOM</v>
      </c>
      <c r="F43" s="18" t="str">
        <f t="shared" si="4"/>
        <v xml:space="preserve"> InterpVal</v>
      </c>
      <c r="G43" s="26" t="str">
        <f t="shared" si="5"/>
        <v xml:space="preserve">  EScum</v>
      </c>
      <c r="H43" s="26" t="str">
        <f t="shared" si="9"/>
        <v xml:space="preserve">   ESper</v>
      </c>
      <c r="I43" s="21" t="str">
        <f t="shared" si="10"/>
        <v xml:space="preserve">  SPI(t)per</v>
      </c>
      <c r="J43" s="21" t="str">
        <f t="shared" si="6"/>
        <v xml:space="preserve">  SPI(t)cum</v>
      </c>
      <c r="K43" s="24" t="str">
        <f t="shared" si="7"/>
        <v>AT</v>
      </c>
      <c r="L43" s="21" t="str">
        <f t="shared" si="11"/>
        <v xml:space="preserve">  SV(t)per</v>
      </c>
      <c r="M43" s="22" t="str">
        <f t="shared" si="14"/>
        <v xml:space="preserve"> SV(t)cum</v>
      </c>
      <c r="N43" s="36" t="str">
        <f t="shared" si="8"/>
        <v>IEAC(t)es</v>
      </c>
      <c r="O43" s="44" t="str">
        <f t="shared" si="12"/>
        <v>Comp Date</v>
      </c>
      <c r="P43" s="43"/>
    </row>
    <row r="44" spans="1:16" x14ac:dyDescent="0.2">
      <c r="A44" s="27" t="str">
        <f>'Data Conv'!D45</f>
        <v/>
      </c>
      <c r="B44" s="27" t="str">
        <f>'Data Conv'!E45</f>
        <v/>
      </c>
      <c r="C44" s="16" t="str">
        <f t="shared" si="2"/>
        <v>Pc=&gt;Sc</v>
      </c>
      <c r="D44" s="17" t="str">
        <f t="shared" ca="1" si="3"/>
        <v xml:space="preserve">    NUM</v>
      </c>
      <c r="E44" s="17" t="str">
        <f t="shared" ca="1" si="13"/>
        <v xml:space="preserve">     DENOM</v>
      </c>
      <c r="F44" s="18" t="str">
        <f t="shared" si="4"/>
        <v xml:space="preserve"> InterpVal</v>
      </c>
      <c r="G44" s="26" t="str">
        <f t="shared" si="5"/>
        <v xml:space="preserve">  EScum</v>
      </c>
      <c r="H44" s="26" t="str">
        <f t="shared" si="9"/>
        <v xml:space="preserve">   ESper</v>
      </c>
      <c r="I44" s="21" t="str">
        <f t="shared" si="10"/>
        <v xml:space="preserve">  SPI(t)per</v>
      </c>
      <c r="J44" s="21" t="str">
        <f t="shared" si="6"/>
        <v xml:space="preserve">  SPI(t)cum</v>
      </c>
      <c r="K44" s="24" t="str">
        <f t="shared" si="7"/>
        <v>AT</v>
      </c>
      <c r="L44" s="21" t="str">
        <f t="shared" si="11"/>
        <v xml:space="preserve">  SV(t)per</v>
      </c>
      <c r="M44" s="22" t="str">
        <f t="shared" si="14"/>
        <v xml:space="preserve"> SV(t)cum</v>
      </c>
      <c r="N44" s="36" t="str">
        <f t="shared" si="8"/>
        <v>IEAC(t)es</v>
      </c>
      <c r="O44" s="44" t="str">
        <f t="shared" si="12"/>
        <v>Comp Date</v>
      </c>
      <c r="P44" s="43"/>
    </row>
    <row r="45" spans="1:16" x14ac:dyDescent="0.2">
      <c r="A45" s="27" t="str">
        <f>'Data Conv'!D46</f>
        <v/>
      </c>
      <c r="B45" s="27" t="str">
        <f>'Data Conv'!E46</f>
        <v/>
      </c>
      <c r="C45" s="16" t="str">
        <f t="shared" si="2"/>
        <v>Pc=&gt;Sc</v>
      </c>
      <c r="D45" s="17" t="str">
        <f t="shared" ca="1" si="3"/>
        <v xml:space="preserve">    NUM</v>
      </c>
      <c r="E45" s="17" t="str">
        <f t="shared" ca="1" si="13"/>
        <v xml:space="preserve">     DENOM</v>
      </c>
      <c r="F45" s="18" t="str">
        <f t="shared" si="4"/>
        <v xml:space="preserve"> InterpVal</v>
      </c>
      <c r="G45" s="26" t="str">
        <f t="shared" si="5"/>
        <v xml:space="preserve">  EScum</v>
      </c>
      <c r="H45" s="26" t="str">
        <f t="shared" si="9"/>
        <v xml:space="preserve">   ESper</v>
      </c>
      <c r="I45" s="21" t="str">
        <f t="shared" si="10"/>
        <v xml:space="preserve">  SPI(t)per</v>
      </c>
      <c r="J45" s="21" t="str">
        <f t="shared" si="6"/>
        <v xml:space="preserve">  SPI(t)cum</v>
      </c>
      <c r="K45" s="24" t="str">
        <f t="shared" si="7"/>
        <v>AT</v>
      </c>
      <c r="L45" s="21" t="str">
        <f t="shared" si="11"/>
        <v xml:space="preserve">  SV(t)per</v>
      </c>
      <c r="M45" s="22" t="str">
        <f t="shared" si="14"/>
        <v xml:space="preserve"> SV(t)cum</v>
      </c>
      <c r="N45" s="36" t="str">
        <f t="shared" si="8"/>
        <v>IEAC(t)es</v>
      </c>
      <c r="O45" s="44" t="str">
        <f t="shared" si="12"/>
        <v>Comp Date</v>
      </c>
      <c r="P45" s="43"/>
    </row>
    <row r="46" spans="1:16" x14ac:dyDescent="0.2">
      <c r="A46" s="27" t="str">
        <f>'Data Conv'!D47</f>
        <v/>
      </c>
      <c r="B46" s="27" t="str">
        <f>'Data Conv'!E47</f>
        <v/>
      </c>
      <c r="C46" s="16" t="str">
        <f t="shared" si="2"/>
        <v>Pc=&gt;Sc</v>
      </c>
      <c r="D46" s="17" t="str">
        <f t="shared" ca="1" si="3"/>
        <v xml:space="preserve">    NUM</v>
      </c>
      <c r="E46" s="17" t="str">
        <f t="shared" ca="1" si="13"/>
        <v xml:space="preserve">     DENOM</v>
      </c>
      <c r="F46" s="18" t="str">
        <f t="shared" si="4"/>
        <v xml:space="preserve"> InterpVal</v>
      </c>
      <c r="G46" s="26" t="str">
        <f t="shared" si="5"/>
        <v xml:space="preserve">  EScum</v>
      </c>
      <c r="H46" s="26" t="str">
        <f t="shared" si="9"/>
        <v xml:space="preserve">   ESper</v>
      </c>
      <c r="I46" s="21" t="str">
        <f t="shared" si="10"/>
        <v xml:space="preserve">  SPI(t)per</v>
      </c>
      <c r="J46" s="21" t="str">
        <f t="shared" si="6"/>
        <v xml:space="preserve">  SPI(t)cum</v>
      </c>
      <c r="K46" s="24" t="str">
        <f t="shared" si="7"/>
        <v>AT</v>
      </c>
      <c r="L46" s="21" t="str">
        <f t="shared" si="11"/>
        <v xml:space="preserve">  SV(t)per</v>
      </c>
      <c r="M46" s="22" t="str">
        <f t="shared" si="14"/>
        <v xml:space="preserve"> SV(t)cum</v>
      </c>
      <c r="N46" s="36" t="str">
        <f t="shared" si="8"/>
        <v>IEAC(t)es</v>
      </c>
      <c r="O46" s="44" t="str">
        <f t="shared" si="12"/>
        <v>Comp Date</v>
      </c>
      <c r="P46" s="43"/>
    </row>
    <row r="47" spans="1:16" x14ac:dyDescent="0.2">
      <c r="A47" s="27" t="str">
        <f>'Data Conv'!D48</f>
        <v/>
      </c>
      <c r="B47" s="27" t="str">
        <f>'Data Conv'!E48</f>
        <v/>
      </c>
      <c r="C47" s="16" t="str">
        <f t="shared" si="2"/>
        <v>Pc=&gt;Sc</v>
      </c>
      <c r="D47" s="17" t="str">
        <f t="shared" ca="1" si="3"/>
        <v xml:space="preserve">    NUM</v>
      </c>
      <c r="E47" s="17" t="str">
        <f t="shared" ca="1" si="13"/>
        <v xml:space="preserve">     DENOM</v>
      </c>
      <c r="F47" s="18" t="str">
        <f t="shared" si="4"/>
        <v xml:space="preserve"> InterpVal</v>
      </c>
      <c r="G47" s="26" t="str">
        <f t="shared" si="5"/>
        <v xml:space="preserve">  EScum</v>
      </c>
      <c r="H47" s="26" t="str">
        <f t="shared" si="9"/>
        <v xml:space="preserve">   ESper</v>
      </c>
      <c r="I47" s="21" t="str">
        <f t="shared" si="10"/>
        <v xml:space="preserve">  SPI(t)per</v>
      </c>
      <c r="J47" s="21" t="str">
        <f t="shared" si="6"/>
        <v xml:space="preserve">  SPI(t)cum</v>
      </c>
      <c r="K47" s="24" t="str">
        <f t="shared" si="7"/>
        <v>AT</v>
      </c>
      <c r="L47" s="21" t="str">
        <f t="shared" si="11"/>
        <v xml:space="preserve">  SV(t)per</v>
      </c>
      <c r="M47" s="22" t="str">
        <f t="shared" si="14"/>
        <v xml:space="preserve"> SV(t)cum</v>
      </c>
      <c r="N47" s="36" t="str">
        <f t="shared" si="8"/>
        <v>IEAC(t)es</v>
      </c>
      <c r="O47" s="44" t="str">
        <f t="shared" si="12"/>
        <v>Comp Date</v>
      </c>
      <c r="P47" s="43"/>
    </row>
    <row r="48" spans="1:16" x14ac:dyDescent="0.2">
      <c r="A48" s="27" t="str">
        <f>'Data Conv'!D49</f>
        <v/>
      </c>
      <c r="B48" s="27" t="str">
        <f>'Data Conv'!E49</f>
        <v/>
      </c>
      <c r="C48" s="16" t="str">
        <f t="shared" si="2"/>
        <v>Pc=&gt;Sc</v>
      </c>
      <c r="D48" s="17" t="str">
        <f t="shared" ca="1" si="3"/>
        <v xml:space="preserve">    NUM</v>
      </c>
      <c r="E48" s="17" t="str">
        <f t="shared" ca="1" si="13"/>
        <v xml:space="preserve">     DENOM</v>
      </c>
      <c r="F48" s="18" t="str">
        <f t="shared" si="4"/>
        <v xml:space="preserve"> InterpVal</v>
      </c>
      <c r="G48" s="26" t="str">
        <f t="shared" si="5"/>
        <v xml:space="preserve">  EScum</v>
      </c>
      <c r="H48" s="26" t="str">
        <f t="shared" si="9"/>
        <v xml:space="preserve">   ESper</v>
      </c>
      <c r="I48" s="21" t="str">
        <f t="shared" si="10"/>
        <v xml:space="preserve">  SPI(t)per</v>
      </c>
      <c r="J48" s="21" t="str">
        <f t="shared" si="6"/>
        <v xml:space="preserve">  SPI(t)cum</v>
      </c>
      <c r="K48" s="24" t="str">
        <f t="shared" si="7"/>
        <v>AT</v>
      </c>
      <c r="L48" s="21" t="str">
        <f t="shared" si="11"/>
        <v xml:space="preserve">  SV(t)per</v>
      </c>
      <c r="M48" s="22" t="str">
        <f t="shared" si="14"/>
        <v xml:space="preserve"> SV(t)cum</v>
      </c>
      <c r="N48" s="36" t="str">
        <f t="shared" si="8"/>
        <v>IEAC(t)es</v>
      </c>
      <c r="O48" s="44" t="str">
        <f t="shared" si="12"/>
        <v>Comp Date</v>
      </c>
      <c r="P48" s="43"/>
    </row>
    <row r="49" spans="1:16" x14ac:dyDescent="0.2">
      <c r="A49" s="27" t="str">
        <f>'Data Conv'!D50</f>
        <v/>
      </c>
      <c r="B49" s="27" t="str">
        <f>'Data Conv'!E50</f>
        <v/>
      </c>
      <c r="C49" s="16" t="str">
        <f t="shared" si="2"/>
        <v>Pc=&gt;Sc</v>
      </c>
      <c r="D49" s="17" t="str">
        <f t="shared" ca="1" si="3"/>
        <v xml:space="preserve">    NUM</v>
      </c>
      <c r="E49" s="17" t="str">
        <f t="shared" ca="1" si="13"/>
        <v xml:space="preserve">     DENOM</v>
      </c>
      <c r="F49" s="18" t="str">
        <f t="shared" si="4"/>
        <v xml:space="preserve"> InterpVal</v>
      </c>
      <c r="G49" s="26" t="str">
        <f t="shared" si="5"/>
        <v xml:space="preserve">  EScum</v>
      </c>
      <c r="H49" s="26" t="str">
        <f t="shared" si="9"/>
        <v xml:space="preserve">   ESper</v>
      </c>
      <c r="I49" s="21" t="str">
        <f t="shared" si="10"/>
        <v xml:space="preserve">  SPI(t)per</v>
      </c>
      <c r="J49" s="21" t="str">
        <f t="shared" si="6"/>
        <v xml:space="preserve">  SPI(t)cum</v>
      </c>
      <c r="K49" s="24" t="str">
        <f t="shared" si="7"/>
        <v>AT</v>
      </c>
      <c r="L49" s="21" t="str">
        <f t="shared" si="11"/>
        <v xml:space="preserve">  SV(t)per</v>
      </c>
      <c r="M49" s="22" t="str">
        <f t="shared" si="14"/>
        <v xml:space="preserve"> SV(t)cum</v>
      </c>
      <c r="N49" s="36" t="str">
        <f t="shared" si="8"/>
        <v>IEAC(t)es</v>
      </c>
      <c r="O49" s="44" t="str">
        <f t="shared" si="12"/>
        <v>Comp Date</v>
      </c>
      <c r="P49" s="43"/>
    </row>
    <row r="50" spans="1:16" x14ac:dyDescent="0.2">
      <c r="A50" s="27" t="str">
        <f>'Data Conv'!D51</f>
        <v/>
      </c>
      <c r="B50" s="27" t="str">
        <f>'Data Conv'!E51</f>
        <v/>
      </c>
      <c r="C50" s="16" t="str">
        <f t="shared" si="2"/>
        <v>Pc=&gt;Sc</v>
      </c>
      <c r="D50" s="17" t="str">
        <f t="shared" ca="1" si="3"/>
        <v xml:space="preserve">    NUM</v>
      </c>
      <c r="E50" s="17" t="str">
        <f t="shared" ca="1" si="13"/>
        <v xml:space="preserve">     DENOM</v>
      </c>
      <c r="F50" s="18" t="str">
        <f t="shared" si="4"/>
        <v xml:space="preserve"> InterpVal</v>
      </c>
      <c r="G50" s="26" t="str">
        <f t="shared" si="5"/>
        <v xml:space="preserve">  EScum</v>
      </c>
      <c r="H50" s="26" t="str">
        <f t="shared" si="9"/>
        <v xml:space="preserve">   ESper</v>
      </c>
      <c r="I50" s="21" t="str">
        <f t="shared" si="10"/>
        <v xml:space="preserve">  SPI(t)per</v>
      </c>
      <c r="J50" s="21" t="str">
        <f t="shared" si="6"/>
        <v xml:space="preserve">  SPI(t)cum</v>
      </c>
      <c r="K50" s="24" t="str">
        <f t="shared" si="7"/>
        <v>AT</v>
      </c>
      <c r="L50" s="21" t="str">
        <f t="shared" si="11"/>
        <v xml:space="preserve">  SV(t)per</v>
      </c>
      <c r="M50" s="22" t="str">
        <f t="shared" si="14"/>
        <v xml:space="preserve"> SV(t)cum</v>
      </c>
      <c r="N50" s="36" t="str">
        <f t="shared" si="8"/>
        <v>IEAC(t)es</v>
      </c>
      <c r="O50" s="44" t="str">
        <f t="shared" si="12"/>
        <v>Comp Date</v>
      </c>
      <c r="P50" s="43"/>
    </row>
    <row r="51" spans="1:16" x14ac:dyDescent="0.2">
      <c r="A51" s="27" t="str">
        <f>'Data Conv'!D52</f>
        <v/>
      </c>
      <c r="B51" s="27" t="str">
        <f>'Data Conv'!E52</f>
        <v/>
      </c>
      <c r="C51" s="16" t="str">
        <f t="shared" si="2"/>
        <v>Pc=&gt;Sc</v>
      </c>
      <c r="D51" s="17" t="str">
        <f t="shared" ca="1" si="3"/>
        <v xml:space="preserve">    NUM</v>
      </c>
      <c r="E51" s="17" t="str">
        <f t="shared" ca="1" si="13"/>
        <v xml:space="preserve">     DENOM</v>
      </c>
      <c r="F51" s="18" t="str">
        <f t="shared" si="4"/>
        <v xml:space="preserve"> InterpVal</v>
      </c>
      <c r="G51" s="26" t="str">
        <f t="shared" si="5"/>
        <v xml:space="preserve">  EScum</v>
      </c>
      <c r="H51" s="26" t="str">
        <f t="shared" si="9"/>
        <v xml:space="preserve">   ESper</v>
      </c>
      <c r="I51" s="21" t="str">
        <f t="shared" si="10"/>
        <v xml:space="preserve">  SPI(t)per</v>
      </c>
      <c r="J51" s="21" t="str">
        <f t="shared" si="6"/>
        <v xml:space="preserve">  SPI(t)cum</v>
      </c>
      <c r="K51" s="24" t="str">
        <f t="shared" si="7"/>
        <v>AT</v>
      </c>
      <c r="L51" s="21" t="str">
        <f t="shared" si="11"/>
        <v xml:space="preserve">  SV(t)per</v>
      </c>
      <c r="M51" s="22" t="str">
        <f t="shared" si="14"/>
        <v xml:space="preserve"> SV(t)cum</v>
      </c>
      <c r="N51" s="36" t="str">
        <f t="shared" si="8"/>
        <v>IEAC(t)es</v>
      </c>
      <c r="O51" s="44" t="str">
        <f t="shared" si="12"/>
        <v>Comp Date</v>
      </c>
      <c r="P51" s="43"/>
    </row>
    <row r="52" spans="1:16" x14ac:dyDescent="0.2">
      <c r="A52" s="27" t="str">
        <f>'Data Conv'!D53</f>
        <v/>
      </c>
      <c r="B52" s="27" t="str">
        <f>'Data Conv'!E53</f>
        <v/>
      </c>
      <c r="C52" s="16" t="str">
        <f t="shared" si="2"/>
        <v>Pc=&gt;Sc</v>
      </c>
      <c r="D52" s="17" t="str">
        <f t="shared" ca="1" si="3"/>
        <v xml:space="preserve">    NUM</v>
      </c>
      <c r="E52" s="17" t="str">
        <f t="shared" ca="1" si="13"/>
        <v xml:space="preserve">     DENOM</v>
      </c>
      <c r="F52" s="18" t="str">
        <f t="shared" si="4"/>
        <v xml:space="preserve"> InterpVal</v>
      </c>
      <c r="G52" s="26" t="str">
        <f t="shared" si="5"/>
        <v xml:space="preserve">  EScum</v>
      </c>
      <c r="H52" s="26" t="str">
        <f t="shared" si="9"/>
        <v xml:space="preserve">   ESper</v>
      </c>
      <c r="I52" s="21" t="str">
        <f t="shared" si="10"/>
        <v xml:space="preserve">  SPI(t)per</v>
      </c>
      <c r="J52" s="21" t="str">
        <f t="shared" si="6"/>
        <v xml:space="preserve">  SPI(t)cum</v>
      </c>
      <c r="K52" s="24" t="str">
        <f t="shared" si="7"/>
        <v>AT</v>
      </c>
      <c r="L52" s="21" t="str">
        <f t="shared" si="11"/>
        <v xml:space="preserve">  SV(t)per</v>
      </c>
      <c r="M52" s="22" t="str">
        <f t="shared" si="14"/>
        <v xml:space="preserve"> SV(t)cum</v>
      </c>
      <c r="N52" s="36" t="str">
        <f t="shared" si="8"/>
        <v>IEAC(t)es</v>
      </c>
      <c r="O52" s="44" t="str">
        <f t="shared" si="12"/>
        <v>Comp Date</v>
      </c>
      <c r="P52" s="43"/>
    </row>
    <row r="53" spans="1:16" ht="13.5" thickBot="1" x14ac:dyDescent="0.25">
      <c r="N53" s="37"/>
    </row>
    <row r="54" spans="1:16" ht="13.5" thickBot="1" x14ac:dyDescent="0.25">
      <c r="N54" s="192" t="str">
        <f>'Data Entry'!D12</f>
        <v>Multipier</v>
      </c>
      <c r="O54" s="194">
        <f>'Data Entry'!E12</f>
        <v>7</v>
      </c>
    </row>
    <row r="55" spans="1:16" x14ac:dyDescent="0.2">
      <c r="N55" s="37"/>
    </row>
    <row r="56" spans="1:16" x14ac:dyDescent="0.2">
      <c r="N56" s="37"/>
    </row>
    <row r="57" spans="1:16" x14ac:dyDescent="0.2">
      <c r="N57" s="37"/>
    </row>
    <row r="58" spans="1:16" x14ac:dyDescent="0.2">
      <c r="N58" s="37"/>
    </row>
    <row r="59" spans="1:16" x14ac:dyDescent="0.2">
      <c r="N59" s="37"/>
    </row>
    <row r="60" spans="1:16" x14ac:dyDescent="0.2">
      <c r="N60" s="37"/>
    </row>
    <row r="61" spans="1:16" x14ac:dyDescent="0.2">
      <c r="N61" s="37"/>
    </row>
    <row r="62" spans="1:16" x14ac:dyDescent="0.2">
      <c r="N62" s="37"/>
    </row>
    <row r="63" spans="1:16" x14ac:dyDescent="0.2">
      <c r="N63" s="37"/>
    </row>
    <row r="64" spans="1:16" x14ac:dyDescent="0.2">
      <c r="N64" s="37"/>
    </row>
    <row r="65" spans="14:14" x14ac:dyDescent="0.2">
      <c r="N65" s="37"/>
    </row>
    <row r="66" spans="14:14" x14ac:dyDescent="0.2">
      <c r="N66" s="37"/>
    </row>
    <row r="67" spans="14:14" x14ac:dyDescent="0.2">
      <c r="N67" s="37"/>
    </row>
    <row r="68" spans="14:14" x14ac:dyDescent="0.2">
      <c r="N68" s="37"/>
    </row>
    <row r="69" spans="14:14" x14ac:dyDescent="0.2">
      <c r="N69" s="37"/>
    </row>
    <row r="70" spans="14:14" x14ac:dyDescent="0.2">
      <c r="N70" s="37"/>
    </row>
    <row r="71" spans="14:14" x14ac:dyDescent="0.2">
      <c r="N71" s="37"/>
    </row>
    <row r="72" spans="14:14" x14ac:dyDescent="0.2">
      <c r="N72" s="37"/>
    </row>
    <row r="73" spans="14:14" x14ac:dyDescent="0.2">
      <c r="N73" s="37"/>
    </row>
    <row r="74" spans="14:14" x14ac:dyDescent="0.2">
      <c r="N74" s="37"/>
    </row>
    <row r="75" spans="14:14" x14ac:dyDescent="0.2">
      <c r="N75" s="37"/>
    </row>
    <row r="76" spans="14:14" x14ac:dyDescent="0.2">
      <c r="N76" s="37"/>
    </row>
    <row r="77" spans="14:14" x14ac:dyDescent="0.2">
      <c r="N77" s="37"/>
    </row>
    <row r="78" spans="14:14" x14ac:dyDescent="0.2">
      <c r="N78" s="37"/>
    </row>
    <row r="79" spans="14:14" x14ac:dyDescent="0.2">
      <c r="N79" s="37"/>
    </row>
    <row r="80" spans="14:14" x14ac:dyDescent="0.2">
      <c r="N80" s="37"/>
    </row>
    <row r="81" spans="14:14" x14ac:dyDescent="0.2">
      <c r="N81" s="37"/>
    </row>
    <row r="82" spans="14:14" x14ac:dyDescent="0.2">
      <c r="N82" s="37"/>
    </row>
    <row r="83" spans="14:14" x14ac:dyDescent="0.2">
      <c r="N83" s="37"/>
    </row>
    <row r="84" spans="14:14" x14ac:dyDescent="0.2">
      <c r="N84" s="37"/>
    </row>
    <row r="85" spans="14:14" x14ac:dyDescent="0.2">
      <c r="N85" s="37"/>
    </row>
    <row r="86" spans="14:14" x14ac:dyDescent="0.2">
      <c r="N86" s="38"/>
    </row>
    <row r="87" spans="14:14" x14ac:dyDescent="0.2">
      <c r="N87" s="38"/>
    </row>
    <row r="88" spans="14:14" x14ac:dyDescent="0.2">
      <c r="N88" s="38"/>
    </row>
    <row r="89" spans="14:14" x14ac:dyDescent="0.2">
      <c r="N89" s="38"/>
    </row>
    <row r="90" spans="14:14" x14ac:dyDescent="0.2">
      <c r="N90" s="38"/>
    </row>
    <row r="91" spans="14:14" x14ac:dyDescent="0.2">
      <c r="N91" s="38"/>
    </row>
    <row r="92" spans="14:14" x14ac:dyDescent="0.2">
      <c r="N92" s="38"/>
    </row>
    <row r="93" spans="14:14" x14ac:dyDescent="0.2">
      <c r="N93" s="38"/>
    </row>
    <row r="94" spans="14:14" x14ac:dyDescent="0.2">
      <c r="N94" s="38"/>
    </row>
    <row r="95" spans="14:14" x14ac:dyDescent="0.2">
      <c r="N95" s="38"/>
    </row>
    <row r="96" spans="14:14" x14ac:dyDescent="0.2">
      <c r="N96" s="38"/>
    </row>
    <row r="97" spans="14:14" x14ac:dyDescent="0.2">
      <c r="N97" s="38"/>
    </row>
    <row r="98" spans="14:14" x14ac:dyDescent="0.2">
      <c r="N98" s="38"/>
    </row>
    <row r="99" spans="14:14" x14ac:dyDescent="0.2">
      <c r="N99" s="38"/>
    </row>
    <row r="100" spans="14:14" x14ac:dyDescent="0.2">
      <c r="N100" s="38"/>
    </row>
    <row r="101" spans="14:14" x14ac:dyDescent="0.2">
      <c r="N101" s="38"/>
    </row>
    <row r="102" spans="14:14" x14ac:dyDescent="0.2">
      <c r="N102" s="38"/>
    </row>
    <row r="103" spans="14:14" x14ac:dyDescent="0.2">
      <c r="N103" s="38"/>
    </row>
    <row r="104" spans="14:14" x14ac:dyDescent="0.2">
      <c r="N104" s="38"/>
    </row>
    <row r="105" spans="14:14" x14ac:dyDescent="0.2">
      <c r="N105" s="38"/>
    </row>
    <row r="106" spans="14:14" x14ac:dyDescent="0.2">
      <c r="N106" s="38"/>
    </row>
    <row r="107" spans="14:14" x14ac:dyDescent="0.2">
      <c r="N107" s="38"/>
    </row>
    <row r="108" spans="14:14" x14ac:dyDescent="0.2">
      <c r="N108" s="38"/>
    </row>
    <row r="109" spans="14:14" x14ac:dyDescent="0.2">
      <c r="N109" s="38"/>
    </row>
    <row r="110" spans="14:14" x14ac:dyDescent="0.2">
      <c r="N110" s="38"/>
    </row>
    <row r="111" spans="14:14" x14ac:dyDescent="0.2">
      <c r="N111" s="38"/>
    </row>
    <row r="112" spans="14:14" x14ac:dyDescent="0.2">
      <c r="N112" s="38"/>
    </row>
    <row r="113" spans="14:14" x14ac:dyDescent="0.2">
      <c r="N113" s="38"/>
    </row>
    <row r="114" spans="14:14" x14ac:dyDescent="0.2">
      <c r="N114" s="38"/>
    </row>
    <row r="115" spans="14:14" x14ac:dyDescent="0.2">
      <c r="N115" s="38"/>
    </row>
    <row r="116" spans="14:14" x14ac:dyDescent="0.2">
      <c r="N116" s="38"/>
    </row>
    <row r="117" spans="14:14" x14ac:dyDescent="0.2">
      <c r="N117" s="38"/>
    </row>
    <row r="118" spans="14:14" x14ac:dyDescent="0.2">
      <c r="N118" s="38"/>
    </row>
    <row r="119" spans="14:14" x14ac:dyDescent="0.2">
      <c r="N119" s="38"/>
    </row>
    <row r="120" spans="14:14" x14ac:dyDescent="0.2">
      <c r="N120" s="38"/>
    </row>
    <row r="121" spans="14:14" x14ac:dyDescent="0.2">
      <c r="N121" s="38"/>
    </row>
    <row r="122" spans="14:14" x14ac:dyDescent="0.2">
      <c r="N122" s="38"/>
    </row>
    <row r="123" spans="14:14" x14ac:dyDescent="0.2">
      <c r="N123" s="38"/>
    </row>
    <row r="124" spans="14:14" x14ac:dyDescent="0.2">
      <c r="N124" s="38"/>
    </row>
    <row r="125" spans="14:14" x14ac:dyDescent="0.2">
      <c r="N125" s="38"/>
    </row>
    <row r="126" spans="14:14" x14ac:dyDescent="0.2">
      <c r="N126" s="38"/>
    </row>
    <row r="127" spans="14:14" x14ac:dyDescent="0.2">
      <c r="N127" s="38"/>
    </row>
    <row r="128" spans="14:14" x14ac:dyDescent="0.2">
      <c r="N128" s="38"/>
    </row>
    <row r="129" spans="14:14" x14ac:dyDescent="0.2">
      <c r="N129" s="38"/>
    </row>
    <row r="130" spans="14:14" x14ac:dyDescent="0.2">
      <c r="N130" s="38"/>
    </row>
    <row r="131" spans="14:14" x14ac:dyDescent="0.2">
      <c r="N131" s="38"/>
    </row>
    <row r="132" spans="14:14" x14ac:dyDescent="0.2">
      <c r="N132" s="38"/>
    </row>
    <row r="133" spans="14:14" x14ac:dyDescent="0.2">
      <c r="N133" s="38"/>
    </row>
    <row r="134" spans="14:14" x14ac:dyDescent="0.2">
      <c r="N134" s="38"/>
    </row>
    <row r="135" spans="14:14" x14ac:dyDescent="0.2">
      <c r="N135" s="38"/>
    </row>
    <row r="136" spans="14:14" x14ac:dyDescent="0.2">
      <c r="N136" s="38"/>
    </row>
    <row r="137" spans="14:14" x14ac:dyDescent="0.2">
      <c r="N137" s="38"/>
    </row>
    <row r="138" spans="14:14" x14ac:dyDescent="0.2">
      <c r="N138" s="38"/>
    </row>
    <row r="139" spans="14:14" x14ac:dyDescent="0.2">
      <c r="N139" s="38"/>
    </row>
    <row r="140" spans="14:14" x14ac:dyDescent="0.2">
      <c r="N140" s="38"/>
    </row>
    <row r="141" spans="14:14" x14ac:dyDescent="0.2">
      <c r="N141" s="38"/>
    </row>
    <row r="142" spans="14:14" x14ac:dyDescent="0.2">
      <c r="N142" s="38"/>
    </row>
    <row r="143" spans="14:14" x14ac:dyDescent="0.2">
      <c r="N143" s="38"/>
    </row>
    <row r="144" spans="14:14" x14ac:dyDescent="0.2">
      <c r="N144" s="38"/>
    </row>
    <row r="145" spans="14:14" x14ac:dyDescent="0.2">
      <c r="N145" s="38"/>
    </row>
    <row r="146" spans="14:14" x14ac:dyDescent="0.2">
      <c r="N146" s="38"/>
    </row>
    <row r="147" spans="14:14" x14ac:dyDescent="0.2">
      <c r="N147" s="38"/>
    </row>
    <row r="148" spans="14:14" x14ac:dyDescent="0.2">
      <c r="N148" s="38"/>
    </row>
    <row r="149" spans="14:14" x14ac:dyDescent="0.2">
      <c r="N149" s="38"/>
    </row>
    <row r="150" spans="14:14" x14ac:dyDescent="0.2">
      <c r="N150" s="38"/>
    </row>
    <row r="151" spans="14:14" x14ac:dyDescent="0.2">
      <c r="N151" s="38"/>
    </row>
    <row r="152" spans="14:14" x14ac:dyDescent="0.2">
      <c r="N152" s="38"/>
    </row>
    <row r="153" spans="14:14" x14ac:dyDescent="0.2">
      <c r="N153" s="38"/>
    </row>
    <row r="154" spans="14:14" x14ac:dyDescent="0.2">
      <c r="N154" s="38"/>
    </row>
    <row r="155" spans="14:14" x14ac:dyDescent="0.2">
      <c r="N155" s="38"/>
    </row>
    <row r="156" spans="14:14" x14ac:dyDescent="0.2">
      <c r="N156" s="38"/>
    </row>
    <row r="157" spans="14:14" x14ac:dyDescent="0.2">
      <c r="N157" s="38"/>
    </row>
    <row r="158" spans="14:14" x14ac:dyDescent="0.2">
      <c r="N158" s="38"/>
    </row>
    <row r="159" spans="14:14" x14ac:dyDescent="0.2">
      <c r="N159" s="38"/>
    </row>
    <row r="160" spans="14:14" x14ac:dyDescent="0.2">
      <c r="N160" s="38"/>
    </row>
    <row r="161" spans="14:14" x14ac:dyDescent="0.2">
      <c r="N161" s="38"/>
    </row>
    <row r="162" spans="14:14" x14ac:dyDescent="0.2">
      <c r="N162" s="38"/>
    </row>
    <row r="163" spans="14:14" x14ac:dyDescent="0.2">
      <c r="N163" s="38"/>
    </row>
    <row r="164" spans="14:14" x14ac:dyDescent="0.2">
      <c r="N164" s="38"/>
    </row>
    <row r="165" spans="14:14" x14ac:dyDescent="0.2">
      <c r="N165" s="38"/>
    </row>
    <row r="166" spans="14:14" x14ac:dyDescent="0.2">
      <c r="N166" s="38"/>
    </row>
    <row r="167" spans="14:14" x14ac:dyDescent="0.2">
      <c r="N167" s="38"/>
    </row>
    <row r="168" spans="14:14" x14ac:dyDescent="0.2">
      <c r="N168" s="38"/>
    </row>
    <row r="169" spans="14:14" x14ac:dyDescent="0.2">
      <c r="N169" s="38"/>
    </row>
    <row r="170" spans="14:14" x14ac:dyDescent="0.2">
      <c r="N170" s="38"/>
    </row>
    <row r="171" spans="14:14" x14ac:dyDescent="0.2">
      <c r="N171" s="38"/>
    </row>
    <row r="172" spans="14:14" x14ac:dyDescent="0.2">
      <c r="N172" s="38"/>
    </row>
    <row r="173" spans="14:14" x14ac:dyDescent="0.2">
      <c r="N173" s="38"/>
    </row>
    <row r="174" spans="14:14" x14ac:dyDescent="0.2">
      <c r="N174" s="38"/>
    </row>
    <row r="175" spans="14:14" x14ac:dyDescent="0.2">
      <c r="N175" s="38"/>
    </row>
    <row r="176" spans="14:14" x14ac:dyDescent="0.2">
      <c r="N176" s="38"/>
    </row>
    <row r="177" spans="14:14" x14ac:dyDescent="0.2">
      <c r="N177" s="38"/>
    </row>
  </sheetData>
  <phoneticPr fontId="0" type="noConversion"/>
  <conditionalFormatting sqref="O54">
    <cfRule type="cellIs" dxfId="1" priority="1" stopIfTrue="1" operator="equal">
      <formula>"ERROR"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X177"/>
  <sheetViews>
    <sheetView workbookViewId="0">
      <selection activeCell="X66" sqref="X66"/>
    </sheetView>
  </sheetViews>
  <sheetFormatPr defaultRowHeight="12.75" x14ac:dyDescent="0.2"/>
  <cols>
    <col min="1" max="1" width="10.140625" style="6" customWidth="1"/>
    <col min="2" max="2" width="10.42578125" style="6" customWidth="1"/>
    <col min="3" max="3" width="9.140625" style="4"/>
    <col min="4" max="4" width="10" customWidth="1"/>
    <col min="5" max="5" width="11.85546875" customWidth="1"/>
    <col min="6" max="8" width="9.140625" style="1"/>
    <col min="9" max="9" width="10.5703125" style="1" customWidth="1"/>
    <col min="10" max="10" width="10.7109375" style="1" customWidth="1"/>
    <col min="11" max="11" width="6.42578125" style="2" customWidth="1"/>
    <col min="12" max="13" width="10.28515625" style="1" customWidth="1"/>
    <col min="14" max="14" width="13.5703125" customWidth="1"/>
    <col min="15" max="15" width="12" style="5" customWidth="1"/>
    <col min="16" max="16" width="14.140625" style="5" customWidth="1"/>
    <col min="17" max="17" width="14.140625" customWidth="1"/>
    <col min="19" max="19" width="13.5703125" customWidth="1"/>
    <col min="20" max="20" width="12" style="4" customWidth="1"/>
    <col min="21" max="21" width="12.7109375" style="4" customWidth="1"/>
    <col min="22" max="22" width="12.7109375" customWidth="1"/>
    <col min="23" max="23" width="13.140625" customWidth="1"/>
    <col min="24" max="24" width="12.28515625" customWidth="1"/>
    <col min="25" max="25" width="18.140625" customWidth="1"/>
  </cols>
  <sheetData>
    <row r="1" spans="1:24" s="3" customFormat="1" ht="21.6" customHeight="1" thickBot="1" x14ac:dyDescent="0.25">
      <c r="A1" s="30" t="s">
        <v>87</v>
      </c>
      <c r="B1" s="31" t="s">
        <v>88</v>
      </c>
      <c r="C1" s="32" t="s">
        <v>4</v>
      </c>
      <c r="D1" s="31" t="s">
        <v>0</v>
      </c>
      <c r="E1" s="31" t="s">
        <v>1</v>
      </c>
      <c r="F1" s="33" t="s">
        <v>2</v>
      </c>
      <c r="G1" s="33" t="s">
        <v>89</v>
      </c>
      <c r="H1" s="33" t="s">
        <v>90</v>
      </c>
      <c r="I1" s="33" t="s">
        <v>91</v>
      </c>
      <c r="J1" s="33" t="s">
        <v>92</v>
      </c>
      <c r="K1" s="31" t="s">
        <v>5</v>
      </c>
      <c r="L1" s="33" t="s">
        <v>93</v>
      </c>
      <c r="M1" s="34" t="s">
        <v>94</v>
      </c>
      <c r="N1" s="35" t="s">
        <v>95</v>
      </c>
      <c r="O1" s="40" t="s">
        <v>8</v>
      </c>
      <c r="P1" s="68" t="s">
        <v>48</v>
      </c>
      <c r="Q1" s="68" t="s">
        <v>49</v>
      </c>
      <c r="R1" s="69" t="s">
        <v>20</v>
      </c>
      <c r="S1" s="35" t="s">
        <v>25</v>
      </c>
      <c r="T1" s="40" t="s">
        <v>8</v>
      </c>
      <c r="U1" s="63" t="s">
        <v>116</v>
      </c>
      <c r="V1" s="63" t="s">
        <v>117</v>
      </c>
      <c r="W1" s="172" t="s">
        <v>66</v>
      </c>
      <c r="X1" s="175" t="s">
        <v>65</v>
      </c>
    </row>
    <row r="2" spans="1:24" ht="13.5" thickBot="1" x14ac:dyDescent="0.25">
      <c r="A2" s="7">
        <v>0</v>
      </c>
      <c r="B2" s="7">
        <v>0</v>
      </c>
      <c r="C2" s="9"/>
      <c r="D2" s="10"/>
      <c r="E2" s="10"/>
      <c r="F2" s="11"/>
      <c r="G2" s="11"/>
      <c r="H2" s="11"/>
      <c r="I2" s="11"/>
      <c r="J2" s="11"/>
      <c r="K2" s="8">
        <v>0</v>
      </c>
      <c r="L2" s="11"/>
      <c r="M2" s="12"/>
      <c r="N2" s="57"/>
      <c r="O2" s="56"/>
      <c r="P2" s="7">
        <v>0</v>
      </c>
      <c r="Q2" s="7">
        <v>0</v>
      </c>
      <c r="R2" s="66"/>
      <c r="S2" s="57"/>
      <c r="T2" s="56"/>
      <c r="U2" s="62"/>
      <c r="V2" s="62"/>
      <c r="W2" s="173"/>
      <c r="X2" s="176"/>
    </row>
    <row r="3" spans="1:24" x14ac:dyDescent="0.2">
      <c r="A3" s="27">
        <f ca="1">'Data Conv'!G4</f>
        <v>93</v>
      </c>
      <c r="B3" s="27">
        <f ca="1">'Data Conv'!H4</f>
        <v>93</v>
      </c>
      <c r="C3" s="13">
        <f t="shared" ref="C3:C34" ca="1" si="0">IF(ISNUMBER(A3),COUNTIF($B$3:$B$52,CONCATENATE("&lt;=",A3)),"Pc=&gt;Sc")</f>
        <v>1</v>
      </c>
      <c r="D3" s="14">
        <f t="shared" ref="D3:D34" ca="1" si="1">IF(ISNUMBER(A3),A3-OFFSET($B$3,C3-1,0),"    NUM")</f>
        <v>0</v>
      </c>
      <c r="E3" s="17">
        <f t="shared" ref="E3:E29" ca="1" si="2">IF(ISNUMBER(A3),IF(ISNUMBER(OFFSET($B$3,C3,0)), OFFSET($B$3,C3,0) - OFFSET($B$3,C3-1,0), -OFFSET($B$3,C3-1,0)),"     DENOM")</f>
        <v>551</v>
      </c>
      <c r="F3" s="15">
        <f t="shared" ref="F3:F34" ca="1" si="3">IF(ISNUMBER(A3),IF(E3 = 0,0,D3/E3)," InterpVal")</f>
        <v>0</v>
      </c>
      <c r="G3" s="25">
        <f t="shared" ref="G3:G34" ca="1" si="4">IF(ISNUMBER(A3),C3+F3,"  EScum")</f>
        <v>1</v>
      </c>
      <c r="H3" s="25">
        <f ca="1">IF(ISNUMBER(A3),G3,"   ESper")</f>
        <v>1</v>
      </c>
      <c r="I3" s="19">
        <f ca="1">IF(ISNUMBER(A3),H3/1,"  SPI(t)per")</f>
        <v>1</v>
      </c>
      <c r="J3" s="19">
        <f t="shared" ref="J3:J34" ca="1" si="5">IF(ISNUMBER(A3),G3/K3,"  SPI(t)cum")</f>
        <v>1</v>
      </c>
      <c r="K3" s="23">
        <f t="shared" ref="K3:K34" ca="1" si="6">IF(ISNUMBER(A3),K2 + 1,  "AT")</f>
        <v>1</v>
      </c>
      <c r="L3" s="19">
        <f ca="1">IF(ISNUMBER(A3),H3 - 1,"  SV(t)per")</f>
        <v>0</v>
      </c>
      <c r="M3" s="58">
        <f t="shared" ref="M3:M34" ca="1" si="7">IF(ISNUMBER(A3),G3 - K3," SV(t)cum")</f>
        <v>0</v>
      </c>
      <c r="N3" s="60">
        <f ca="1">IF(AND(ISNUMBER(J3),ISNUMBER($Q$56)),$Q$56/J3,"IEAC(t)nx")</f>
        <v>23</v>
      </c>
      <c r="O3" s="44">
        <f ca="1">IF(AND(ISNUMBER(N3),ISNUMBER($O$54)),$O$54 + N3*$T$53,"Comp Date")</f>
        <v>40227</v>
      </c>
      <c r="P3" s="27">
        <f>IF('Data Conv'!A4 = 0, "", 'Data Conv'!A4)</f>
        <v>93</v>
      </c>
      <c r="Q3" s="27">
        <f>IF('Data Conv'!B4 = 0, "", 'Data Conv'!B4)</f>
        <v>93</v>
      </c>
      <c r="R3" s="67">
        <f>IF(P3 = 0, "", IF(OR(ISNUMBER(P3), P3 = "XX"), 1, "Period"))</f>
        <v>1</v>
      </c>
      <c r="S3" s="61">
        <f ca="1" xml:space="preserve"> IF(ISNUMBER($W3),IF(COUNT($Q$3:$Q3)&gt;0,$W3 + $Q$54 - $V3 - $X3, $W3),"IEAC(t)sp")</f>
        <v>27</v>
      </c>
      <c r="T3" s="44">
        <f ca="1">IF(AND(ISNUMBER(S3),ISNUMBER($O$54)),$O$54 + S3*$T$53,"Comp Date")</f>
        <v>40255</v>
      </c>
      <c r="U3" s="64">
        <f>COUNTIF($P$3:$P3,"XX")</f>
        <v>0</v>
      </c>
      <c r="V3" s="64">
        <f>COUNTIF($Q$3:$Q3,"XX")</f>
        <v>0</v>
      </c>
      <c r="W3" s="174">
        <f ca="1">IF(OR(ISBLANK(OFFSET($J3, - $U3,0)),$Q$56=0),"IEAC(t)sp",IF(ISNUMBER($P3),$Q$56/OFFSET($J3,-$U3,0)+$U3,IF($P3="XX",$W2+1,"IEAC(t)sp2")))</f>
        <v>23</v>
      </c>
      <c r="X3" s="177">
        <f ca="1">IF(OR($P3 = "XX", ISNUMBER($P3)),IF($W3 &lt; MATCH(MAX($Q$3:$Q$52),$Q$3:$Q$52,1), COUNTIF(OFFSET($Q$3, $W3,0):$Q$52, "XX"),0), "DT Count")</f>
        <v>0</v>
      </c>
    </row>
    <row r="4" spans="1:24" x14ac:dyDescent="0.2">
      <c r="A4" s="27">
        <f ca="1">'Data Conv'!G5</f>
        <v>644</v>
      </c>
      <c r="B4" s="27">
        <f ca="1">'Data Conv'!H5</f>
        <v>644</v>
      </c>
      <c r="C4" s="16">
        <f t="shared" ca="1" si="0"/>
        <v>2</v>
      </c>
      <c r="D4" s="17">
        <f t="shared" ca="1" si="1"/>
        <v>0</v>
      </c>
      <c r="E4" s="17">
        <f t="shared" ca="1" si="2"/>
        <v>1066</v>
      </c>
      <c r="F4" s="18">
        <f t="shared" ca="1" si="3"/>
        <v>0</v>
      </c>
      <c r="G4" s="26">
        <f t="shared" ca="1" si="4"/>
        <v>2</v>
      </c>
      <c r="H4" s="26">
        <f ca="1">IF(ISNUMBER(A4),G4-G3,"   ESper")</f>
        <v>1</v>
      </c>
      <c r="I4" s="21">
        <f ca="1">IF(ISNUMBER(A4),H4/1,"  SPI(t)per")</f>
        <v>1</v>
      </c>
      <c r="J4" s="21">
        <f t="shared" ca="1" si="5"/>
        <v>1</v>
      </c>
      <c r="K4" s="24">
        <f t="shared" ca="1" si="6"/>
        <v>2</v>
      </c>
      <c r="L4" s="21">
        <f ca="1">IF(ISNUMBER(A4),H4 - 1,"  SV(t)per")</f>
        <v>0</v>
      </c>
      <c r="M4" s="59">
        <f t="shared" ca="1" si="7"/>
        <v>0</v>
      </c>
      <c r="N4" s="61">
        <f ca="1">IF(AND(ISNUMBER(J4),ISNUMBER($Q$56)),$Q$56/J4,"IEAC(t)nx")</f>
        <v>23</v>
      </c>
      <c r="O4" s="44">
        <f ca="1">IF(AND(ISNUMBER(N4),ISNUMBER($O$54)),$O$54 + N4*$T$53,"Comp Date")</f>
        <v>40227</v>
      </c>
      <c r="P4" s="27">
        <f>IF('Data Conv'!A5 = 0, "", 'Data Conv'!A5)</f>
        <v>644</v>
      </c>
      <c r="Q4" s="27">
        <f>IF('Data Conv'!B5 = 0, "", 'Data Conv'!B5)</f>
        <v>644</v>
      </c>
      <c r="R4" s="67">
        <f>IF(P4=0, "", IF(OR(ISNUMBER(P4), P4 = "XX"), R3 + 1, "Period"))</f>
        <v>2</v>
      </c>
      <c r="S4" s="61">
        <f ca="1" xml:space="preserve"> IF(ISNUMBER($W4),IF(COUNT($Q$3:$Q4)&gt;0,$W4 + $Q$54 - $V4 - $X4, $W4),"IEAC(t)sp")</f>
        <v>27</v>
      </c>
      <c r="T4" s="44">
        <f ca="1">IF(AND(ISNUMBER(S4),ISNUMBER($O$54)),$O$54 + S4*$T$53,"Comp Date")</f>
        <v>40255</v>
      </c>
      <c r="U4" s="65">
        <f>COUNTIF($P$3:$P4,"XX")</f>
        <v>0</v>
      </c>
      <c r="V4" s="65">
        <f>COUNTIF($Q$3:$Q4,"XX")</f>
        <v>0</v>
      </c>
      <c r="W4" s="174">
        <f ca="1">IF(OR(ISBLANK(OFFSET($J4, - $U4,0)),$Q$56=0),"IEAC(t)sp",IF(ISNUMBER($P4),$Q$56/OFFSET($J4,-$U4,0)+$U4,IF($P4="XX",$W3+1,"IEAC(t)sp2")))</f>
        <v>23</v>
      </c>
      <c r="X4" s="177">
        <f ca="1">IF(OR($P4 = "XX", ISNUMBER($P4)),IF($W4 &lt; MATCH(MAX($Q$3:$Q$52),$Q$3:$Q$52,1), COUNTIF(OFFSET($Q$3, $W4,0):$Q$52, "XX"),0), "DT Count")</f>
        <v>0</v>
      </c>
    </row>
    <row r="5" spans="1:24" x14ac:dyDescent="0.2">
      <c r="A5" s="27">
        <f ca="1">'Data Conv'!G6</f>
        <v>975</v>
      </c>
      <c r="B5" s="27">
        <f ca="1">'Data Conv'!H6</f>
        <v>1710</v>
      </c>
      <c r="C5" s="16">
        <f t="shared" ca="1" si="0"/>
        <v>2</v>
      </c>
      <c r="D5" s="17">
        <f t="shared" ca="1" si="1"/>
        <v>331</v>
      </c>
      <c r="E5" s="17">
        <f t="shared" ca="1" si="2"/>
        <v>1066</v>
      </c>
      <c r="F5" s="18">
        <f t="shared" ca="1" si="3"/>
        <v>0.31050656660412757</v>
      </c>
      <c r="G5" s="26">
        <f t="shared" ca="1" si="4"/>
        <v>2.3105065666041273</v>
      </c>
      <c r="H5" s="26">
        <f t="shared" ref="H5:H52" ca="1" si="8">IF(ISNUMBER(A5),G5-G4,"   ESper")</f>
        <v>0.31050656660412734</v>
      </c>
      <c r="I5" s="21">
        <f t="shared" ref="I5:I52" ca="1" si="9">IF(ISNUMBER(A5),H5/1,"  SPI(t)per")</f>
        <v>0.31050656660412734</v>
      </c>
      <c r="J5" s="21">
        <f t="shared" ca="1" si="5"/>
        <v>0.77016885553470915</v>
      </c>
      <c r="K5" s="24">
        <f t="shared" ca="1" si="6"/>
        <v>3</v>
      </c>
      <c r="L5" s="21">
        <f t="shared" ref="L5:L52" ca="1" si="10">IF(ISNUMBER(A5),H5 - 1,"  SV(t)per")</f>
        <v>-0.68949343339587266</v>
      </c>
      <c r="M5" s="59">
        <f t="shared" ca="1" si="7"/>
        <v>-0.68949343339587266</v>
      </c>
      <c r="N5" s="61">
        <f t="shared" ref="N5:N52" ca="1" si="11">IF(AND(ISNUMBER(J5),ISNUMBER($Q$56)),$Q$56/J5,"IEAC(t)nx")</f>
        <v>29.863580998781973</v>
      </c>
      <c r="O5" s="44">
        <f t="shared" ref="O5:O52" ca="1" si="12">IF(AND(ISNUMBER(N5),ISNUMBER($O$54)),$O$54 + N5*$T$53,"Comp Date")</f>
        <v>40275.045066991472</v>
      </c>
      <c r="P5" s="27">
        <f>IF('Data Conv'!A6 = 0, "", 'Data Conv'!A6)</f>
        <v>975</v>
      </c>
      <c r="Q5" s="27">
        <f>IF('Data Conv'!B6 = 0, "", 'Data Conv'!B6)</f>
        <v>1710</v>
      </c>
      <c r="R5" s="67">
        <f t="shared" ref="R5:R52" si="13">IF(P5=0, "", IF(OR(ISNUMBER(P5), P5 = "XX"), R4 + 1, "Period"))</f>
        <v>3</v>
      </c>
      <c r="S5" s="61">
        <f ca="1" xml:space="preserve"> IF(ISNUMBER($W5),IF(COUNT($Q$3:$Q5)&gt;0,$W5 + $Q$54 - $V5 - $X5, $W5),"IEAC(t)sp")</f>
        <v>33.86358099878197</v>
      </c>
      <c r="T5" s="44">
        <f t="shared" ref="T5:T52" ca="1" si="14">IF(AND(ISNUMBER(S5),ISNUMBER($O$54)),$O$54 + S5*$T$53,"Comp Date")</f>
        <v>40303.045066991472</v>
      </c>
      <c r="U5" s="65">
        <f>COUNTIF($P$3:$P5,"XX")</f>
        <v>0</v>
      </c>
      <c r="V5" s="65">
        <f>COUNTIF($Q$3:$Q5,"XX")</f>
        <v>0</v>
      </c>
      <c r="W5" s="174">
        <f t="shared" ref="W5:W52" ca="1" si="15">IF(OR(ISBLANK(OFFSET($J5, - $U5,0)),$Q$56=0),"IEAC(t)sp",IF(ISNUMBER($P5),$Q$56/OFFSET($J5,-$U5,0)+$U5,IF($P5="XX",$W4+1,"IEAC(t)sp2")))</f>
        <v>29.863580998781973</v>
      </c>
      <c r="X5" s="177">
        <f ca="1">IF(OR($P5 = "XX", ISNUMBER($P5)),IF($W5 &lt; MATCH(MAX($Q$3:$Q$52),$Q$3:$Q$52,1), COUNTIF(OFFSET($Q$3, $W5,0):$Q$52, "XX"),0), "DT Count")</f>
        <v>0</v>
      </c>
    </row>
    <row r="6" spans="1:24" x14ac:dyDescent="0.2">
      <c r="A6" s="27">
        <f ca="1">'Data Conv'!G7</f>
        <v>1275</v>
      </c>
      <c r="B6" s="27">
        <f ca="1">'Data Conv'!H7</f>
        <v>2397</v>
      </c>
      <c r="C6" s="16">
        <f t="shared" ca="1" si="0"/>
        <v>2</v>
      </c>
      <c r="D6" s="17">
        <f t="shared" ca="1" si="1"/>
        <v>631</v>
      </c>
      <c r="E6" s="17">
        <f t="shared" ca="1" si="2"/>
        <v>1066</v>
      </c>
      <c r="F6" s="18">
        <f t="shared" ca="1" si="3"/>
        <v>0.59193245778611636</v>
      </c>
      <c r="G6" s="26">
        <f t="shared" ca="1" si="4"/>
        <v>2.5919324577861165</v>
      </c>
      <c r="H6" s="26">
        <f t="shared" ca="1" si="8"/>
        <v>0.28142589118198913</v>
      </c>
      <c r="I6" s="21">
        <f t="shared" ca="1" si="9"/>
        <v>0.28142589118198913</v>
      </c>
      <c r="J6" s="21">
        <f t="shared" ca="1" si="5"/>
        <v>0.64798311444652912</v>
      </c>
      <c r="K6" s="24">
        <f t="shared" ca="1" si="6"/>
        <v>4</v>
      </c>
      <c r="L6" s="21">
        <f t="shared" ca="1" si="10"/>
        <v>-0.71857410881801087</v>
      </c>
      <c r="M6" s="59">
        <f t="shared" ca="1" si="7"/>
        <v>-1.4080675422138835</v>
      </c>
      <c r="N6" s="61">
        <f t="shared" ca="1" si="11"/>
        <v>35.494752081071297</v>
      </c>
      <c r="O6" s="44">
        <f t="shared" ca="1" si="12"/>
        <v>40314.463264567501</v>
      </c>
      <c r="P6" s="27">
        <f>IF('Data Conv'!A7 = 0, "", 'Data Conv'!A7)</f>
        <v>1275</v>
      </c>
      <c r="Q6" s="27">
        <f>IF('Data Conv'!B7 = 0, "", 'Data Conv'!B7)</f>
        <v>2397</v>
      </c>
      <c r="R6" s="67">
        <f t="shared" si="13"/>
        <v>4</v>
      </c>
      <c r="S6" s="61">
        <f ca="1" xml:space="preserve"> IF(ISNUMBER($W6),IF(COUNT($Q$3:$Q6)&gt;0,$W6 + $Q$54 - $V6 - $X6, $W6),"IEAC(t)sp")</f>
        <v>39.494752081071297</v>
      </c>
      <c r="T6" s="44">
        <f t="shared" ca="1" si="14"/>
        <v>40342.463264567501</v>
      </c>
      <c r="U6" s="65">
        <f>COUNTIF($P$3:$P6,"XX")</f>
        <v>0</v>
      </c>
      <c r="V6" s="65">
        <f>COUNTIF($Q$3:$Q6,"XX")</f>
        <v>0</v>
      </c>
      <c r="W6" s="174">
        <f t="shared" ca="1" si="15"/>
        <v>35.494752081071297</v>
      </c>
      <c r="X6" s="177">
        <f ca="1">IF(OR($P6 = "XX", ISNUMBER($P6)),IF($W6 &lt; MATCH(MAX($Q$3:$Q$52),$Q$3:$Q$52,1), COUNTIF(OFFSET($Q$3, $W6,0):$Q$52, "XX"),0), "DT Count")</f>
        <v>0</v>
      </c>
    </row>
    <row r="7" spans="1:24" x14ac:dyDescent="0.2">
      <c r="A7" s="27">
        <f ca="1">'Data Conv'!G8</f>
        <v>1739</v>
      </c>
      <c r="B7" s="27">
        <f ca="1">'Data Conv'!H8</f>
        <v>3060</v>
      </c>
      <c r="C7" s="16">
        <f t="shared" ca="1" si="0"/>
        <v>3</v>
      </c>
      <c r="D7" s="17">
        <f t="shared" ca="1" si="1"/>
        <v>29</v>
      </c>
      <c r="E7" s="17">
        <f t="shared" ca="1" si="2"/>
        <v>687</v>
      </c>
      <c r="F7" s="18">
        <f t="shared" ca="1" si="3"/>
        <v>4.2212518195050945E-2</v>
      </c>
      <c r="G7" s="26">
        <f t="shared" ca="1" si="4"/>
        <v>3.042212518195051</v>
      </c>
      <c r="H7" s="26">
        <f t="shared" ca="1" si="8"/>
        <v>0.45028006040893453</v>
      </c>
      <c r="I7" s="21">
        <f t="shared" ca="1" si="9"/>
        <v>0.45028006040893453</v>
      </c>
      <c r="J7" s="21">
        <f t="shared" ca="1" si="5"/>
        <v>0.6084425036390102</v>
      </c>
      <c r="K7" s="24">
        <f t="shared" ca="1" si="6"/>
        <v>5</v>
      </c>
      <c r="L7" s="21">
        <f t="shared" ca="1" si="10"/>
        <v>-0.54971993959106547</v>
      </c>
      <c r="M7" s="59">
        <f t="shared" ca="1" si="7"/>
        <v>-1.957787481804949</v>
      </c>
      <c r="N7" s="61">
        <f t="shared" ca="1" si="11"/>
        <v>37.801435406698566</v>
      </c>
      <c r="O7" s="44">
        <f t="shared" ca="1" si="12"/>
        <v>40330.610047846887</v>
      </c>
      <c r="P7" s="27">
        <f>IF('Data Conv'!A8 = 0, "", 'Data Conv'!A8)</f>
        <v>1739</v>
      </c>
      <c r="Q7" s="27">
        <f>IF('Data Conv'!B8 = 0, "", 'Data Conv'!B8)</f>
        <v>3060</v>
      </c>
      <c r="R7" s="67">
        <f t="shared" si="13"/>
        <v>5</v>
      </c>
      <c r="S7" s="61">
        <f ca="1" xml:space="preserve"> IF(ISNUMBER($W7),IF(COUNT($Q$3:$Q7)&gt;0,$W7 + $Q$54 - $V7 - $X7, $W7),"IEAC(t)sp")</f>
        <v>41.801435406698566</v>
      </c>
      <c r="T7" s="44">
        <f t="shared" ca="1" si="14"/>
        <v>40358.610047846887</v>
      </c>
      <c r="U7" s="65">
        <f>COUNTIF($P$3:$P7,"XX")</f>
        <v>0</v>
      </c>
      <c r="V7" s="65">
        <f>COUNTIF($Q$3:$Q7,"XX")</f>
        <v>0</v>
      </c>
      <c r="W7" s="174">
        <f t="shared" ca="1" si="15"/>
        <v>37.801435406698566</v>
      </c>
      <c r="X7" s="177">
        <f ca="1">IF(OR($P7 = "XX", ISNUMBER($P7)),IF($W7 &lt; MATCH(MAX($Q$3:$Q$52),$Q$3:$Q$52,1), COUNTIF(OFFSET($Q$3, $W7,0):$Q$52, "XX"),0), "DT Count")</f>
        <v>0</v>
      </c>
    </row>
    <row r="8" spans="1:24" x14ac:dyDescent="0.2">
      <c r="A8" s="27">
        <f ca="1">'Data Conv'!G9</f>
        <v>2292</v>
      </c>
      <c r="B8" s="27">
        <f ca="1">'Data Conv'!H9</f>
        <v>3923</v>
      </c>
      <c r="C8" s="16">
        <f t="shared" ca="1" si="0"/>
        <v>3</v>
      </c>
      <c r="D8" s="17">
        <f t="shared" ca="1" si="1"/>
        <v>582</v>
      </c>
      <c r="E8" s="17">
        <f t="shared" ca="1" si="2"/>
        <v>687</v>
      </c>
      <c r="F8" s="18">
        <f t="shared" ca="1" si="3"/>
        <v>0.84716157205240172</v>
      </c>
      <c r="G8" s="26">
        <f t="shared" ca="1" si="4"/>
        <v>3.8471615720524017</v>
      </c>
      <c r="H8" s="26">
        <f t="shared" ca="1" si="8"/>
        <v>0.80494905385735072</v>
      </c>
      <c r="I8" s="21">
        <f t="shared" ca="1" si="9"/>
        <v>0.80494905385735072</v>
      </c>
      <c r="J8" s="21">
        <f t="shared" ca="1" si="5"/>
        <v>0.64119359534206699</v>
      </c>
      <c r="K8" s="24">
        <f t="shared" ca="1" si="6"/>
        <v>6</v>
      </c>
      <c r="L8" s="21">
        <f t="shared" ca="1" si="10"/>
        <v>-0.19505094614264928</v>
      </c>
      <c r="M8" s="59">
        <f t="shared" ca="1" si="7"/>
        <v>-2.1528384279475983</v>
      </c>
      <c r="N8" s="61">
        <f t="shared" ca="1" si="11"/>
        <v>35.870601589103288</v>
      </c>
      <c r="O8" s="44">
        <f t="shared" ca="1" si="12"/>
        <v>40317.094211123724</v>
      </c>
      <c r="P8" s="27" t="str">
        <f>IF('Data Conv'!A9 = 0, "", 'Data Conv'!A9)</f>
        <v>XX</v>
      </c>
      <c r="Q8" s="27">
        <f>IF('Data Conv'!B9 = 0, "", 'Data Conv'!B9)</f>
        <v>3923</v>
      </c>
      <c r="R8" s="67">
        <f t="shared" si="13"/>
        <v>6</v>
      </c>
      <c r="S8" s="61">
        <f ca="1" xml:space="preserve"> IF(ISNUMBER($W8),IF(COUNT($Q$3:$Q8)&gt;0,$W8 + $Q$54 - $V8 - $X8, $W8),"IEAC(t)sp")</f>
        <v>42.801435406698566</v>
      </c>
      <c r="T8" s="44">
        <f t="shared" ca="1" si="14"/>
        <v>40365.610047846887</v>
      </c>
      <c r="U8" s="65">
        <f>COUNTIF($P$3:$P8,"XX")</f>
        <v>1</v>
      </c>
      <c r="V8" s="65">
        <f>COUNTIF($Q$3:$Q8,"XX")</f>
        <v>0</v>
      </c>
      <c r="W8" s="174">
        <f t="shared" ca="1" si="15"/>
        <v>38.801435406698566</v>
      </c>
      <c r="X8" s="177">
        <f ca="1">IF(OR($P8 = "XX", ISNUMBER($P8)),IF($W8 &lt; MATCH(MAX($Q$3:$Q$52),$Q$3:$Q$52,1), COUNTIF(OFFSET($Q$3, $W8,0):$Q$52, "XX"),0), "DT Count")</f>
        <v>0</v>
      </c>
    </row>
    <row r="9" spans="1:24" x14ac:dyDescent="0.2">
      <c r="A9" s="27">
        <f ca="1">'Data Conv'!G10</f>
        <v>3331</v>
      </c>
      <c r="B9" s="27">
        <f ca="1">'Data Conv'!H10</f>
        <v>4722</v>
      </c>
      <c r="C9" s="16">
        <f t="shared" ca="1" si="0"/>
        <v>5</v>
      </c>
      <c r="D9" s="17">
        <f t="shared" ca="1" si="1"/>
        <v>271</v>
      </c>
      <c r="E9" s="17">
        <f t="shared" ca="1" si="2"/>
        <v>863</v>
      </c>
      <c r="F9" s="18">
        <f t="shared" ca="1" si="3"/>
        <v>0.31402085747392816</v>
      </c>
      <c r="G9" s="26">
        <f t="shared" ca="1" si="4"/>
        <v>5.3140208574739285</v>
      </c>
      <c r="H9" s="26">
        <f t="shared" ca="1" si="8"/>
        <v>1.4668592854215268</v>
      </c>
      <c r="I9" s="21">
        <f t="shared" ca="1" si="9"/>
        <v>1.4668592854215268</v>
      </c>
      <c r="J9" s="21">
        <f t="shared" ca="1" si="5"/>
        <v>0.75914583678198977</v>
      </c>
      <c r="K9" s="24">
        <f t="shared" ca="1" si="6"/>
        <v>7</v>
      </c>
      <c r="L9" s="21">
        <f t="shared" ca="1" si="10"/>
        <v>0.46685928542152677</v>
      </c>
      <c r="M9" s="59">
        <f t="shared" ca="1" si="7"/>
        <v>-1.6859791425260715</v>
      </c>
      <c r="N9" s="61">
        <f t="shared" ca="1" si="11"/>
        <v>30.297208896641951</v>
      </c>
      <c r="O9" s="44">
        <f t="shared" ca="1" si="12"/>
        <v>40278.080462276492</v>
      </c>
      <c r="P9" s="27" t="str">
        <f>IF('Data Conv'!A10 = 0, "", 'Data Conv'!A10)</f>
        <v>XX</v>
      </c>
      <c r="Q9" s="27">
        <f>IF('Data Conv'!B10 = 0, "", 'Data Conv'!B10)</f>
        <v>4722</v>
      </c>
      <c r="R9" s="67">
        <f t="shared" si="13"/>
        <v>7</v>
      </c>
      <c r="S9" s="61">
        <f ca="1" xml:space="preserve"> IF(ISNUMBER($W9),IF(COUNT($Q$3:$Q9)&gt;0,$W9 + $Q$54 - $V9 - $X9, $W9),"IEAC(t)sp")</f>
        <v>43.801435406698566</v>
      </c>
      <c r="T9" s="44">
        <f t="shared" ca="1" si="14"/>
        <v>40372.610047846887</v>
      </c>
      <c r="U9" s="65">
        <f>COUNTIF($P$3:$P9,"XX")</f>
        <v>2</v>
      </c>
      <c r="V9" s="65">
        <f>COUNTIF($Q$3:$Q9,"XX")</f>
        <v>0</v>
      </c>
      <c r="W9" s="174">
        <f t="shared" ca="1" si="15"/>
        <v>39.801435406698566</v>
      </c>
      <c r="X9" s="177">
        <f ca="1">IF(OR($P9 = "XX", ISNUMBER($P9)),IF($W9 &lt; MATCH(MAX($Q$3:$Q$52),$Q$3:$Q$52,1), COUNTIF(OFFSET($Q$3, $W9,0):$Q$52, "XX"),0), "DT Count")</f>
        <v>0</v>
      </c>
    </row>
    <row r="10" spans="1:24" x14ac:dyDescent="0.2">
      <c r="A10" s="27">
        <f ca="1">'Data Conv'!G11</f>
        <v>3869</v>
      </c>
      <c r="B10" s="27">
        <f ca="1">'Data Conv'!H11</f>
        <v>5743</v>
      </c>
      <c r="C10" s="16">
        <f t="shared" ca="1" si="0"/>
        <v>5</v>
      </c>
      <c r="D10" s="17">
        <f t="shared" ca="1" si="1"/>
        <v>809</v>
      </c>
      <c r="E10" s="17">
        <f t="shared" ca="1" si="2"/>
        <v>863</v>
      </c>
      <c r="F10" s="18">
        <f t="shared" ca="1" si="3"/>
        <v>0.93742757821552725</v>
      </c>
      <c r="G10" s="26">
        <f t="shared" ca="1" si="4"/>
        <v>5.9374275782155275</v>
      </c>
      <c r="H10" s="26">
        <f t="shared" ca="1" si="8"/>
        <v>0.62340672074159897</v>
      </c>
      <c r="I10" s="21">
        <f t="shared" ca="1" si="9"/>
        <v>0.62340672074159897</v>
      </c>
      <c r="J10" s="21">
        <f t="shared" ca="1" si="5"/>
        <v>0.74217844727694093</v>
      </c>
      <c r="K10" s="24">
        <f t="shared" ca="1" si="6"/>
        <v>8</v>
      </c>
      <c r="L10" s="21">
        <f t="shared" ca="1" si="10"/>
        <v>-0.37659327925840103</v>
      </c>
      <c r="M10" s="59">
        <f t="shared" ca="1" si="7"/>
        <v>-2.0625724217844725</v>
      </c>
      <c r="N10" s="61">
        <f t="shared" ca="1" si="11"/>
        <v>30.989851678376269</v>
      </c>
      <c r="O10" s="44">
        <f t="shared" ca="1" si="12"/>
        <v>40282.928961748636</v>
      </c>
      <c r="P10" s="27">
        <f>IF('Data Conv'!A11 = 0, "", 'Data Conv'!A11)</f>
        <v>2292</v>
      </c>
      <c r="Q10" s="27">
        <f>IF('Data Conv'!B11 = 0, "", 'Data Conv'!B11)</f>
        <v>5743</v>
      </c>
      <c r="R10" s="67">
        <f t="shared" si="13"/>
        <v>8</v>
      </c>
      <c r="S10" s="61">
        <f ca="1" xml:space="preserve"> IF(ISNUMBER($W10),IF(COUNT($Q$3:$Q10)&gt;0,$W10 + $Q$54 - $V10 - $X10, $W10),"IEAC(t)sp")</f>
        <v>41.870601589103288</v>
      </c>
      <c r="T10" s="44">
        <f t="shared" ca="1" si="14"/>
        <v>40359.094211123724</v>
      </c>
      <c r="U10" s="65">
        <f>COUNTIF($P$3:$P10,"XX")</f>
        <v>2</v>
      </c>
      <c r="V10" s="65">
        <f>COUNTIF($Q$3:$Q10,"XX")</f>
        <v>0</v>
      </c>
      <c r="W10" s="174">
        <f t="shared" ca="1" si="15"/>
        <v>37.870601589103288</v>
      </c>
      <c r="X10" s="177">
        <f ca="1">IF(OR($P10 = "XX", ISNUMBER($P10)),IF($W10 &lt; MATCH(MAX($Q$3:$Q$52),$Q$3:$Q$52,1), COUNTIF(OFFSET($Q$3, $W10,0):$Q$52, "XX"),0), "DT Count")</f>
        <v>0</v>
      </c>
    </row>
    <row r="11" spans="1:24" x14ac:dyDescent="0.2">
      <c r="A11" s="27">
        <f ca="1">'Data Conv'!G12</f>
        <v>4612</v>
      </c>
      <c r="B11" s="27">
        <f ca="1">'Data Conv'!H12</f>
        <v>7369</v>
      </c>
      <c r="C11" s="16">
        <f t="shared" ca="1" si="0"/>
        <v>6</v>
      </c>
      <c r="D11" s="17">
        <f t="shared" ca="1" si="1"/>
        <v>689</v>
      </c>
      <c r="E11" s="17">
        <f t="shared" ca="1" si="2"/>
        <v>799</v>
      </c>
      <c r="F11" s="18">
        <f t="shared" ca="1" si="3"/>
        <v>0.86232790988735919</v>
      </c>
      <c r="G11" s="26">
        <f t="shared" ca="1" si="4"/>
        <v>6.8623279098873589</v>
      </c>
      <c r="H11" s="26">
        <f t="shared" ca="1" si="8"/>
        <v>0.92490033167183139</v>
      </c>
      <c r="I11" s="21">
        <f t="shared" ca="1" si="9"/>
        <v>0.92490033167183139</v>
      </c>
      <c r="J11" s="21">
        <f t="shared" ca="1" si="5"/>
        <v>0.76248087887637317</v>
      </c>
      <c r="K11" s="24">
        <f t="shared" ca="1" si="6"/>
        <v>9</v>
      </c>
      <c r="L11" s="21">
        <f t="shared" ca="1" si="10"/>
        <v>-7.5099668328168612E-2</v>
      </c>
      <c r="M11" s="59">
        <f t="shared" ca="1" si="7"/>
        <v>-2.1376720901126411</v>
      </c>
      <c r="N11" s="61">
        <f t="shared" ca="1" si="11"/>
        <v>30.164690862666426</v>
      </c>
      <c r="O11" s="44">
        <f t="shared" ca="1" si="12"/>
        <v>40277.152836038666</v>
      </c>
      <c r="P11" s="27">
        <f>IF('Data Conv'!A12 = 0, "", 'Data Conv'!A12)</f>
        <v>3331</v>
      </c>
      <c r="Q11" s="27">
        <f>IF('Data Conv'!B12 = 0, "", 'Data Conv'!B12)</f>
        <v>7369</v>
      </c>
      <c r="R11" s="67">
        <f t="shared" si="13"/>
        <v>9</v>
      </c>
      <c r="S11" s="61">
        <f ca="1" xml:space="preserve"> IF(ISNUMBER($W11),IF(COUNT($Q$3:$Q11)&gt;0,$W11 + $Q$54 - $V11 - $X11, $W11),"IEAC(t)sp")</f>
        <v>36.297208896641948</v>
      </c>
      <c r="T11" s="44">
        <f t="shared" ca="1" si="14"/>
        <v>40320.080462276492</v>
      </c>
      <c r="U11" s="65">
        <f>COUNTIF($P$3:$P11,"XX")</f>
        <v>2</v>
      </c>
      <c r="V11" s="65">
        <f>COUNTIF($Q$3:$Q11,"XX")</f>
        <v>0</v>
      </c>
      <c r="W11" s="174">
        <f t="shared" ca="1" si="15"/>
        <v>32.297208896641948</v>
      </c>
      <c r="X11" s="177">
        <f ca="1">IF(OR($P11 = "XX", ISNUMBER($P11)),IF($W11 &lt; MATCH(MAX($Q$3:$Q$52),$Q$3:$Q$52,1), COUNTIF(OFFSET($Q$3, $W11,0):$Q$52, "XX"),0), "DT Count")</f>
        <v>0</v>
      </c>
    </row>
    <row r="12" spans="1:24" x14ac:dyDescent="0.2">
      <c r="A12" s="27">
        <f ca="1">'Data Conv'!G13</f>
        <v>5527</v>
      </c>
      <c r="B12" s="27">
        <f ca="1">'Data Conv'!H13</f>
        <v>9005</v>
      </c>
      <c r="C12" s="16">
        <f t="shared" ca="1" si="0"/>
        <v>7</v>
      </c>
      <c r="D12" s="17">
        <f t="shared" ca="1" si="1"/>
        <v>805</v>
      </c>
      <c r="E12" s="17">
        <f t="shared" ca="1" si="2"/>
        <v>1021</v>
      </c>
      <c r="F12" s="18">
        <f t="shared" ca="1" si="3"/>
        <v>0.7884427032321254</v>
      </c>
      <c r="G12" s="26">
        <f t="shared" ca="1" si="4"/>
        <v>7.7884427032321257</v>
      </c>
      <c r="H12" s="26">
        <f t="shared" ca="1" si="8"/>
        <v>0.92611479334476687</v>
      </c>
      <c r="I12" s="21">
        <f t="shared" ca="1" si="9"/>
        <v>0.92611479334476687</v>
      </c>
      <c r="J12" s="21">
        <f t="shared" ca="1" si="5"/>
        <v>0.77884427032321257</v>
      </c>
      <c r="K12" s="24">
        <f t="shared" ca="1" si="6"/>
        <v>10</v>
      </c>
      <c r="L12" s="21">
        <f t="shared" ca="1" si="10"/>
        <v>-7.3885206655233127E-2</v>
      </c>
      <c r="M12" s="59">
        <f t="shared" ca="1" si="7"/>
        <v>-2.2115572967678743</v>
      </c>
      <c r="N12" s="61">
        <f t="shared" ca="1" si="11"/>
        <v>29.53093561368209</v>
      </c>
      <c r="O12" s="44">
        <f t="shared" ca="1" si="12"/>
        <v>40272.716549295772</v>
      </c>
      <c r="P12" s="27">
        <f>IF('Data Conv'!A13 = 0, "", 'Data Conv'!A13)</f>
        <v>3869</v>
      </c>
      <c r="Q12" s="27">
        <f>IF('Data Conv'!B13 = 0, "", 'Data Conv'!B13)</f>
        <v>9005</v>
      </c>
      <c r="R12" s="67">
        <f t="shared" si="13"/>
        <v>10</v>
      </c>
      <c r="S12" s="61">
        <f ca="1" xml:space="preserve"> IF(ISNUMBER($W12),IF(COUNT($Q$3:$Q12)&gt;0,$W12 + $Q$54 - $V12 - $X12, $W12),"IEAC(t)sp")</f>
        <v>36.989851678376269</v>
      </c>
      <c r="T12" s="44">
        <f t="shared" ca="1" si="14"/>
        <v>40324.928961748636</v>
      </c>
      <c r="U12" s="65">
        <f>COUNTIF($P$3:$P12,"XX")</f>
        <v>2</v>
      </c>
      <c r="V12" s="65">
        <f>COUNTIF($Q$3:$Q12,"XX")</f>
        <v>0</v>
      </c>
      <c r="W12" s="174">
        <f t="shared" ca="1" si="15"/>
        <v>32.989851678376269</v>
      </c>
      <c r="X12" s="177">
        <f ca="1">IF(OR($P12 = "XX", ISNUMBER($P12)),IF($W12 &lt; MATCH(MAX($Q$3:$Q$52),$Q$3:$Q$52,1), COUNTIF(OFFSET($Q$3, $W12,0):$Q$52, "XX"),0), "DT Count")</f>
        <v>0</v>
      </c>
    </row>
    <row r="13" spans="1:24" x14ac:dyDescent="0.2">
      <c r="A13" s="27">
        <f ca="1">'Data Conv'!G14</f>
        <v>6575</v>
      </c>
      <c r="B13" s="27">
        <f ca="1">'Data Conv'!H14</f>
        <v>10850</v>
      </c>
      <c r="C13" s="16">
        <f t="shared" ca="1" si="0"/>
        <v>8</v>
      </c>
      <c r="D13" s="17">
        <f t="shared" ca="1" si="1"/>
        <v>832</v>
      </c>
      <c r="E13" s="17">
        <f t="shared" ca="1" si="2"/>
        <v>1626</v>
      </c>
      <c r="F13" s="18">
        <f t="shared" ca="1" si="3"/>
        <v>0.51168511685116846</v>
      </c>
      <c r="G13" s="26">
        <f t="shared" ca="1" si="4"/>
        <v>8.5116851168511687</v>
      </c>
      <c r="H13" s="26">
        <f t="shared" ca="1" si="8"/>
        <v>0.72324241361904296</v>
      </c>
      <c r="I13" s="21">
        <f t="shared" ca="1" si="9"/>
        <v>0.72324241361904296</v>
      </c>
      <c r="J13" s="21">
        <f t="shared" ca="1" si="5"/>
        <v>0.77378955607737898</v>
      </c>
      <c r="K13" s="24">
        <f t="shared" ca="1" si="6"/>
        <v>11</v>
      </c>
      <c r="L13" s="21">
        <f t="shared" ca="1" si="10"/>
        <v>-0.27675758638095704</v>
      </c>
      <c r="M13" s="59">
        <f t="shared" ca="1" si="7"/>
        <v>-2.4883148831488313</v>
      </c>
      <c r="N13" s="61">
        <f t="shared" ca="1" si="11"/>
        <v>29.723843930635837</v>
      </c>
      <c r="O13" s="44">
        <f t="shared" ca="1" si="12"/>
        <v>40274.066907514454</v>
      </c>
      <c r="P13" s="27">
        <f>IF('Data Conv'!A14 = 0, "", 'Data Conv'!A14)</f>
        <v>4612</v>
      </c>
      <c r="Q13" s="27">
        <f>IF('Data Conv'!B14 = 0, "", 'Data Conv'!B14)</f>
        <v>10850</v>
      </c>
      <c r="R13" s="67">
        <f t="shared" si="13"/>
        <v>11</v>
      </c>
      <c r="S13" s="61">
        <f ca="1" xml:space="preserve"> IF(ISNUMBER($W13),IF(COUNT($Q$3:$Q13)&gt;0,$W13 + $Q$54 - $V13 - $X13, $W13),"IEAC(t)sp")</f>
        <v>36.164690862666426</v>
      </c>
      <c r="T13" s="44">
        <f t="shared" ca="1" si="14"/>
        <v>40319.152836038666</v>
      </c>
      <c r="U13" s="65">
        <f>COUNTIF($P$3:$P13,"XX")</f>
        <v>2</v>
      </c>
      <c r="V13" s="65">
        <f>COUNTIF($Q$3:$Q13,"XX")</f>
        <v>0</v>
      </c>
      <c r="W13" s="174">
        <f t="shared" ca="1" si="15"/>
        <v>32.164690862666426</v>
      </c>
      <c r="X13" s="177">
        <f ca="1">IF(OR($P13 = "XX", ISNUMBER($P13)),IF($W13 &lt; MATCH(MAX($Q$3:$Q$52),$Q$3:$Q$52,1), COUNTIF(OFFSET($Q$3, $W13,0):$Q$52, "XX"),0), "DT Count")</f>
        <v>0</v>
      </c>
    </row>
    <row r="14" spans="1:24" x14ac:dyDescent="0.2">
      <c r="A14" s="27">
        <f ca="1">'Data Conv'!G15</f>
        <v>7991</v>
      </c>
      <c r="B14" s="27">
        <f ca="1">'Data Conv'!H15</f>
        <v>12218</v>
      </c>
      <c r="C14" s="16">
        <f t="shared" ca="1" si="0"/>
        <v>9</v>
      </c>
      <c r="D14" s="17">
        <f t="shared" ca="1" si="1"/>
        <v>622</v>
      </c>
      <c r="E14" s="17">
        <f t="shared" ca="1" si="2"/>
        <v>1636</v>
      </c>
      <c r="F14" s="18">
        <f t="shared" ca="1" si="3"/>
        <v>0.38019559902200489</v>
      </c>
      <c r="G14" s="26">
        <f t="shared" ca="1" si="4"/>
        <v>9.3801955990220041</v>
      </c>
      <c r="H14" s="26">
        <f t="shared" ca="1" si="8"/>
        <v>0.86851048217083537</v>
      </c>
      <c r="I14" s="21">
        <f t="shared" ca="1" si="9"/>
        <v>0.86851048217083537</v>
      </c>
      <c r="J14" s="21">
        <f t="shared" ca="1" si="5"/>
        <v>0.78168296658516701</v>
      </c>
      <c r="K14" s="24">
        <f t="shared" ca="1" si="6"/>
        <v>12</v>
      </c>
      <c r="L14" s="21">
        <f t="shared" ca="1" si="10"/>
        <v>-0.13148951782916463</v>
      </c>
      <c r="M14" s="59">
        <f t="shared" ca="1" si="7"/>
        <v>-2.6198044009779959</v>
      </c>
      <c r="N14" s="61">
        <f t="shared" ca="1" si="11"/>
        <v>29.423693470611237</v>
      </c>
      <c r="O14" s="44">
        <f t="shared" ca="1" si="12"/>
        <v>40271.965854294278</v>
      </c>
      <c r="P14" s="27">
        <f>IF('Data Conv'!A15 = 0, "", 'Data Conv'!A15)</f>
        <v>5527</v>
      </c>
      <c r="Q14" s="27">
        <f>IF('Data Conv'!B15 = 0, "", 'Data Conv'!B15)</f>
        <v>12218</v>
      </c>
      <c r="R14" s="67">
        <f t="shared" si="13"/>
        <v>12</v>
      </c>
      <c r="S14" s="61">
        <f ca="1" xml:space="preserve"> IF(ISNUMBER($W14),IF(COUNT($Q$3:$Q14)&gt;0,$W14 + $Q$54 - $V14 - $X14, $W14),"IEAC(t)sp")</f>
        <v>35.53093561368209</v>
      </c>
      <c r="T14" s="44">
        <f t="shared" ca="1" si="14"/>
        <v>40314.716549295772</v>
      </c>
      <c r="U14" s="65">
        <f>COUNTIF($P$3:$P14,"XX")</f>
        <v>2</v>
      </c>
      <c r="V14" s="65">
        <f>COUNTIF($Q$3:$Q14,"XX")</f>
        <v>0</v>
      </c>
      <c r="W14" s="174">
        <f t="shared" ca="1" si="15"/>
        <v>31.53093561368209</v>
      </c>
      <c r="X14" s="177">
        <f ca="1">IF(OR($P14 = "XX", ISNUMBER($P14)),IF($W14 &lt; MATCH(MAX($Q$3:$Q$52),$Q$3:$Q$52,1), COUNTIF(OFFSET($Q$3, $W14,0):$Q$52, "XX"),0), "DT Count")</f>
        <v>0</v>
      </c>
    </row>
    <row r="15" spans="1:24" x14ac:dyDescent="0.2">
      <c r="A15" s="27">
        <f ca="1">'Data Conv'!G16</f>
        <v>9193</v>
      </c>
      <c r="B15" s="27">
        <f ca="1">'Data Conv'!H16</f>
        <v>13921</v>
      </c>
      <c r="C15" s="16">
        <f t="shared" ca="1" si="0"/>
        <v>10</v>
      </c>
      <c r="D15" s="17">
        <f t="shared" ca="1" si="1"/>
        <v>188</v>
      </c>
      <c r="E15" s="17">
        <f t="shared" ca="1" si="2"/>
        <v>1845</v>
      </c>
      <c r="F15" s="18">
        <f t="shared" ca="1" si="3"/>
        <v>0.1018970189701897</v>
      </c>
      <c r="G15" s="26">
        <f t="shared" ca="1" si="4"/>
        <v>10.10189701897019</v>
      </c>
      <c r="H15" s="26">
        <f t="shared" ca="1" si="8"/>
        <v>0.72170141994818593</v>
      </c>
      <c r="I15" s="21">
        <f t="shared" ca="1" si="9"/>
        <v>0.72170141994818593</v>
      </c>
      <c r="J15" s="21">
        <f t="shared" ca="1" si="5"/>
        <v>0.7770690014592454</v>
      </c>
      <c r="K15" s="24">
        <f t="shared" ca="1" si="6"/>
        <v>13</v>
      </c>
      <c r="L15" s="21">
        <f t="shared" ca="1" si="10"/>
        <v>-0.27829858005181407</v>
      </c>
      <c r="M15" s="59">
        <f t="shared" ca="1" si="7"/>
        <v>-2.89810298102981</v>
      </c>
      <c r="N15" s="61">
        <f t="shared" ca="1" si="11"/>
        <v>29.598401115999568</v>
      </c>
      <c r="O15" s="44">
        <f t="shared" ca="1" si="12"/>
        <v>40273.188807811996</v>
      </c>
      <c r="P15" s="27">
        <f>IF('Data Conv'!A16 = 0, "", 'Data Conv'!A16)</f>
        <v>6575</v>
      </c>
      <c r="Q15" s="27">
        <f>IF('Data Conv'!B16 = 0, "", 'Data Conv'!B16)</f>
        <v>13921</v>
      </c>
      <c r="R15" s="67">
        <f t="shared" si="13"/>
        <v>13</v>
      </c>
      <c r="S15" s="61">
        <f ca="1" xml:space="preserve"> IF(ISNUMBER($W15),IF(COUNT($Q$3:$Q15)&gt;0,$W15 + $Q$54 - $V15 - $X15, $W15),"IEAC(t)sp")</f>
        <v>35.723843930635837</v>
      </c>
      <c r="T15" s="44">
        <f t="shared" ca="1" si="14"/>
        <v>40316.066907514454</v>
      </c>
      <c r="U15" s="65">
        <f>COUNTIF($P$3:$P15,"XX")</f>
        <v>2</v>
      </c>
      <c r="V15" s="65">
        <f>COUNTIF($Q$3:$Q15,"XX")</f>
        <v>0</v>
      </c>
      <c r="W15" s="174">
        <f t="shared" ca="1" si="15"/>
        <v>31.723843930635837</v>
      </c>
      <c r="X15" s="177">
        <f ca="1">IF(OR($P15 = "XX", ISNUMBER($P15)),IF($W15 &lt; MATCH(MAX($Q$3:$Q$52),$Q$3:$Q$52,1), COUNTIF(OFFSET($Q$3, $W15,0):$Q$52, "XX"),0), "DT Count")</f>
        <v>0</v>
      </c>
    </row>
    <row r="16" spans="1:24" x14ac:dyDescent="0.2">
      <c r="A16" s="27">
        <f ca="1">'Data Conv'!G17</f>
        <v>10831</v>
      </c>
      <c r="B16" s="27">
        <f ca="1">'Data Conv'!H17</f>
        <v>15417</v>
      </c>
      <c r="C16" s="16">
        <f t="shared" ca="1" si="0"/>
        <v>10</v>
      </c>
      <c r="D16" s="17">
        <f t="shared" ca="1" si="1"/>
        <v>1826</v>
      </c>
      <c r="E16" s="17">
        <f t="shared" ca="1" si="2"/>
        <v>1845</v>
      </c>
      <c r="F16" s="18">
        <f t="shared" ca="1" si="3"/>
        <v>0.98970189701897016</v>
      </c>
      <c r="G16" s="26">
        <f t="shared" ca="1" si="4"/>
        <v>10.989701897018969</v>
      </c>
      <c r="H16" s="26">
        <f t="shared" ca="1" si="8"/>
        <v>0.8878048780487795</v>
      </c>
      <c r="I16" s="21">
        <f t="shared" ca="1" si="9"/>
        <v>0.8878048780487795</v>
      </c>
      <c r="J16" s="21">
        <f t="shared" ca="1" si="5"/>
        <v>0.78497870692992644</v>
      </c>
      <c r="K16" s="24">
        <f t="shared" ca="1" si="6"/>
        <v>14</v>
      </c>
      <c r="L16" s="21">
        <f t="shared" ca="1" si="10"/>
        <v>-0.1121951219512205</v>
      </c>
      <c r="M16" s="59">
        <f t="shared" ca="1" si="7"/>
        <v>-3.0102981029810305</v>
      </c>
      <c r="N16" s="61">
        <f t="shared" ca="1" si="11"/>
        <v>29.300157822055631</v>
      </c>
      <c r="O16" s="44">
        <f t="shared" ca="1" si="12"/>
        <v>40271.101104754387</v>
      </c>
      <c r="P16" s="27">
        <f>IF('Data Conv'!A17 = 0, "", 'Data Conv'!A17)</f>
        <v>7991</v>
      </c>
      <c r="Q16" s="27">
        <f>IF('Data Conv'!B17 = 0, "", 'Data Conv'!B17)</f>
        <v>15417</v>
      </c>
      <c r="R16" s="67">
        <f t="shared" si="13"/>
        <v>14</v>
      </c>
      <c r="S16" s="61">
        <f ca="1" xml:space="preserve"> IF(ISNUMBER($W16),IF(COUNT($Q$3:$Q16)&gt;0,$W16 + $Q$54 - $V16 - $X16, $W16),"IEAC(t)sp")</f>
        <v>35.423693470611241</v>
      </c>
      <c r="T16" s="44">
        <f t="shared" ca="1" si="14"/>
        <v>40313.965854294278</v>
      </c>
      <c r="U16" s="65">
        <f>COUNTIF($P$3:$P16,"XX")</f>
        <v>2</v>
      </c>
      <c r="V16" s="65">
        <f>COUNTIF($Q$3:$Q16,"XX")</f>
        <v>0</v>
      </c>
      <c r="W16" s="174">
        <f t="shared" ca="1" si="15"/>
        <v>31.423693470611237</v>
      </c>
      <c r="X16" s="177">
        <f ca="1">IF(OR($P16 = "XX", ISNUMBER($P16)),IF($W16 &lt; MATCH(MAX($Q$3:$Q$52),$Q$3:$Q$52,1), COUNTIF(OFFSET($Q$3, $W16,0):$Q$52, "XX"),0), "DT Count")</f>
        <v>0</v>
      </c>
    </row>
    <row r="17" spans="1:24" x14ac:dyDescent="0.2">
      <c r="A17" s="27">
        <f ca="1">'Data Conv'!G18</f>
        <v>12946</v>
      </c>
      <c r="B17" s="27">
        <f ca="1">'Data Conv'!H18</f>
        <v>18170</v>
      </c>
      <c r="C17" s="16">
        <f t="shared" ca="1" si="0"/>
        <v>12</v>
      </c>
      <c r="D17" s="17">
        <f t="shared" ca="1" si="1"/>
        <v>728</v>
      </c>
      <c r="E17" s="17">
        <f t="shared" ca="1" si="2"/>
        <v>1703</v>
      </c>
      <c r="F17" s="18">
        <f t="shared" ca="1" si="3"/>
        <v>0.42748091603053434</v>
      </c>
      <c r="G17" s="26">
        <f t="shared" ca="1" si="4"/>
        <v>12.427480916030534</v>
      </c>
      <c r="H17" s="26">
        <f t="shared" ca="1" si="8"/>
        <v>1.4377790190115647</v>
      </c>
      <c r="I17" s="21">
        <f t="shared" ca="1" si="9"/>
        <v>1.4377790190115647</v>
      </c>
      <c r="J17" s="21">
        <f t="shared" ca="1" si="5"/>
        <v>0.82849872773536892</v>
      </c>
      <c r="K17" s="24">
        <f t="shared" ca="1" si="6"/>
        <v>15</v>
      </c>
      <c r="L17" s="21">
        <f t="shared" ca="1" si="10"/>
        <v>0.43777901901156469</v>
      </c>
      <c r="M17" s="59">
        <f t="shared" ca="1" si="7"/>
        <v>-2.5725190839694658</v>
      </c>
      <c r="N17" s="61">
        <f t="shared" ca="1" si="11"/>
        <v>27.761056511056513</v>
      </c>
      <c r="O17" s="44">
        <f t="shared" ca="1" si="12"/>
        <v>40260.327395577398</v>
      </c>
      <c r="P17" s="27">
        <f>IF('Data Conv'!A18 = 0, "", 'Data Conv'!A18)</f>
        <v>9193</v>
      </c>
      <c r="Q17" s="27" t="str">
        <f>IF('Data Conv'!B18 = 0, "", 'Data Conv'!B18)</f>
        <v>XX</v>
      </c>
      <c r="R17" s="67">
        <f t="shared" si="13"/>
        <v>15</v>
      </c>
      <c r="S17" s="61">
        <f ca="1" xml:space="preserve"> IF(ISNUMBER($W17),IF(COUNT($Q$3:$Q17)&gt;0,$W17 + $Q$54 - $V17 - $X17, $W17),"IEAC(t)sp")</f>
        <v>34.598401115999565</v>
      </c>
      <c r="T17" s="44">
        <f t="shared" ca="1" si="14"/>
        <v>40308.188807811996</v>
      </c>
      <c r="U17" s="65">
        <f>COUNTIF($P$3:$P17,"XX")</f>
        <v>2</v>
      </c>
      <c r="V17" s="65">
        <f>COUNTIF($Q$3:$Q17,"XX")</f>
        <v>1</v>
      </c>
      <c r="W17" s="174">
        <f t="shared" ca="1" si="15"/>
        <v>31.598401115999568</v>
      </c>
      <c r="X17" s="177">
        <f ca="1">IF(OR($P17 = "XX", ISNUMBER($P17)),IF($W17 &lt; MATCH(MAX($Q$3:$Q$52),$Q$3:$Q$52,1), COUNTIF(OFFSET($Q$3, $W17,0):$Q$52, "XX"),0), "DT Count")</f>
        <v>0</v>
      </c>
    </row>
    <row r="18" spans="1:24" x14ac:dyDescent="0.2">
      <c r="A18" s="27">
        <f ca="1">'Data Conv'!G19</f>
        <v>14295</v>
      </c>
      <c r="B18" s="27">
        <f ca="1">'Data Conv'!H19</f>
        <v>20022</v>
      </c>
      <c r="C18" s="16">
        <f t="shared" ca="1" si="0"/>
        <v>13</v>
      </c>
      <c r="D18" s="17">
        <f t="shared" ca="1" si="1"/>
        <v>374</v>
      </c>
      <c r="E18" s="17">
        <f t="shared" ca="1" si="2"/>
        <v>1496</v>
      </c>
      <c r="F18" s="18">
        <f t="shared" ca="1" si="3"/>
        <v>0.25</v>
      </c>
      <c r="G18" s="26">
        <f t="shared" ca="1" si="4"/>
        <v>13.25</v>
      </c>
      <c r="H18" s="26">
        <f t="shared" ca="1" si="8"/>
        <v>0.82251908396946583</v>
      </c>
      <c r="I18" s="21">
        <f t="shared" ca="1" si="9"/>
        <v>0.82251908396946583</v>
      </c>
      <c r="J18" s="21">
        <f t="shared" ca="1" si="5"/>
        <v>0.828125</v>
      </c>
      <c r="K18" s="24">
        <f t="shared" ca="1" si="6"/>
        <v>16</v>
      </c>
      <c r="L18" s="21">
        <f t="shared" ca="1" si="10"/>
        <v>-0.17748091603053417</v>
      </c>
      <c r="M18" s="59">
        <f t="shared" ca="1" si="7"/>
        <v>-2.75</v>
      </c>
      <c r="N18" s="61">
        <f t="shared" ca="1" si="11"/>
        <v>27.773584905660378</v>
      </c>
      <c r="O18" s="44">
        <f t="shared" ca="1" si="12"/>
        <v>40260.415094339623</v>
      </c>
      <c r="P18" s="27">
        <f>IF('Data Conv'!A19 = 0, "", 'Data Conv'!A19)</f>
        <v>10831</v>
      </c>
      <c r="Q18" s="27" t="str">
        <f>IF('Data Conv'!B19 = 0, "", 'Data Conv'!B19)</f>
        <v>XX</v>
      </c>
      <c r="R18" s="67">
        <f t="shared" si="13"/>
        <v>16</v>
      </c>
      <c r="S18" s="61">
        <f ca="1" xml:space="preserve"> IF(ISNUMBER($W18),IF(COUNT($Q$3:$Q18)&gt;0,$W18 + $Q$54 - $V18 - $X18, $W18),"IEAC(t)sp")</f>
        <v>33.300157822055631</v>
      </c>
      <c r="T18" s="44">
        <f t="shared" ca="1" si="14"/>
        <v>40299.101104754387</v>
      </c>
      <c r="U18" s="65">
        <f>COUNTIF($P$3:$P18,"XX")</f>
        <v>2</v>
      </c>
      <c r="V18" s="65">
        <f>COUNTIF($Q$3:$Q18,"XX")</f>
        <v>2</v>
      </c>
      <c r="W18" s="174">
        <f t="shared" ca="1" si="15"/>
        <v>31.300157822055631</v>
      </c>
      <c r="X18" s="177">
        <f ca="1">IF(OR($P18 = "XX", ISNUMBER($P18)),IF($W18 &lt; MATCH(MAX($Q$3:$Q$52),$Q$3:$Q$52,1), COUNTIF(OFFSET($Q$3, $W18,0):$Q$52, "XX"),0), "DT Count")</f>
        <v>0</v>
      </c>
    </row>
    <row r="19" spans="1:24" x14ac:dyDescent="0.2">
      <c r="A19" s="27">
        <f ca="1">'Data Conv'!G20</f>
        <v>16051</v>
      </c>
      <c r="B19" s="27">
        <f ca="1">'Data Conv'!H20</f>
        <v>21936</v>
      </c>
      <c r="C19" s="16">
        <f t="shared" ca="1" si="0"/>
        <v>14</v>
      </c>
      <c r="D19" s="17">
        <f t="shared" ca="1" si="1"/>
        <v>634</v>
      </c>
      <c r="E19" s="17">
        <f t="shared" ca="1" si="2"/>
        <v>2753</v>
      </c>
      <c r="F19" s="18">
        <f t="shared" ca="1" si="3"/>
        <v>0.23029422448238285</v>
      </c>
      <c r="G19" s="26">
        <f t="shared" ca="1" si="4"/>
        <v>14.230294224482384</v>
      </c>
      <c r="H19" s="26">
        <f t="shared" ca="1" si="8"/>
        <v>0.98029422448238357</v>
      </c>
      <c r="I19" s="21">
        <f t="shared" ca="1" si="9"/>
        <v>0.98029422448238357</v>
      </c>
      <c r="J19" s="21">
        <f t="shared" ca="1" si="5"/>
        <v>0.83707613085190491</v>
      </c>
      <c r="K19" s="24">
        <f t="shared" ca="1" si="6"/>
        <v>17</v>
      </c>
      <c r="L19" s="21">
        <f t="shared" ca="1" si="10"/>
        <v>-1.9705775517616431E-2</v>
      </c>
      <c r="M19" s="59">
        <f t="shared" ca="1" si="7"/>
        <v>-2.7697057755176164</v>
      </c>
      <c r="N19" s="61">
        <f t="shared" ca="1" si="11"/>
        <v>27.476592811925666</v>
      </c>
      <c r="O19" s="44">
        <f t="shared" ca="1" si="12"/>
        <v>40258.336149683477</v>
      </c>
      <c r="P19" s="27">
        <f>IF('Data Conv'!A20 = 0, "", 'Data Conv'!A20)</f>
        <v>12946</v>
      </c>
      <c r="Q19" s="27" t="str">
        <f>IF('Data Conv'!B20 = 0, "", 'Data Conv'!B20)</f>
        <v>XX</v>
      </c>
      <c r="R19" s="67">
        <f t="shared" si="13"/>
        <v>17</v>
      </c>
      <c r="S19" s="61">
        <f ca="1" xml:space="preserve"> IF(ISNUMBER($W19),IF(COUNT($Q$3:$Q19)&gt;0,$W19 + $Q$54 - $V19 - $X19, $W19),"IEAC(t)sp")</f>
        <v>30.761056511056509</v>
      </c>
      <c r="T19" s="44">
        <f t="shared" ca="1" si="14"/>
        <v>40281.327395577398</v>
      </c>
      <c r="U19" s="65">
        <f>COUNTIF($P$3:$P19,"XX")</f>
        <v>2</v>
      </c>
      <c r="V19" s="65">
        <f>COUNTIF($Q$3:$Q19,"XX")</f>
        <v>3</v>
      </c>
      <c r="W19" s="174">
        <f t="shared" ca="1" si="15"/>
        <v>29.761056511056513</v>
      </c>
      <c r="X19" s="177">
        <f ca="1">IF(OR($P19 = "XX", ISNUMBER($P19)),IF($W19 &lt; MATCH(MAX($Q$3:$Q$52),$Q$3:$Q$52,1), COUNTIF(OFFSET($Q$3, $W19,0):$Q$52, "XX"),0), "DT Count")</f>
        <v>0</v>
      </c>
    </row>
    <row r="20" spans="1:24" x14ac:dyDescent="0.2">
      <c r="A20" s="27">
        <f ca="1">'Data Conv'!G21</f>
        <v>17808</v>
      </c>
      <c r="B20" s="27">
        <f ca="1">'Data Conv'!H21</f>
        <v>24418</v>
      </c>
      <c r="C20" s="16">
        <f t="shared" ca="1" si="0"/>
        <v>14</v>
      </c>
      <c r="D20" s="17">
        <f t="shared" ca="1" si="1"/>
        <v>2391</v>
      </c>
      <c r="E20" s="17">
        <f t="shared" ca="1" si="2"/>
        <v>2753</v>
      </c>
      <c r="F20" s="18">
        <f t="shared" ca="1" si="3"/>
        <v>0.86850708318198333</v>
      </c>
      <c r="G20" s="26">
        <f t="shared" ca="1" si="4"/>
        <v>14.868507083181983</v>
      </c>
      <c r="H20" s="26">
        <f t="shared" ca="1" si="8"/>
        <v>0.63821285869959965</v>
      </c>
      <c r="I20" s="21">
        <f t="shared" ca="1" si="9"/>
        <v>0.63821285869959965</v>
      </c>
      <c r="J20" s="21">
        <f t="shared" ca="1" si="5"/>
        <v>0.82602817128788797</v>
      </c>
      <c r="K20" s="24">
        <f t="shared" ca="1" si="6"/>
        <v>18</v>
      </c>
      <c r="L20" s="21">
        <f t="shared" ca="1" si="10"/>
        <v>-0.36178714130040035</v>
      </c>
      <c r="M20" s="59">
        <f t="shared" ca="1" si="7"/>
        <v>-3.1314929168180168</v>
      </c>
      <c r="N20" s="61">
        <f t="shared" ca="1" si="11"/>
        <v>27.84408667823028</v>
      </c>
      <c r="O20" s="44">
        <f t="shared" ca="1" si="12"/>
        <v>40260.908606747609</v>
      </c>
      <c r="P20" s="27">
        <f>IF('Data Conv'!A21 = 0, "", 'Data Conv'!A21)</f>
        <v>14295</v>
      </c>
      <c r="Q20" s="27" t="str">
        <f>IF('Data Conv'!B21 = 0, "", 'Data Conv'!B21)</f>
        <v>XX</v>
      </c>
      <c r="R20" s="67">
        <f t="shared" si="13"/>
        <v>18</v>
      </c>
      <c r="S20" s="61">
        <f ca="1" xml:space="preserve"> IF(ISNUMBER($W20),IF(COUNT($Q$3:$Q20)&gt;0,$W20 + $Q$54 - $V20 - $X20, $W20),"IEAC(t)sp")</f>
        <v>29.773584905660378</v>
      </c>
      <c r="T20" s="44">
        <f t="shared" ca="1" si="14"/>
        <v>40274.415094339623</v>
      </c>
      <c r="U20" s="65">
        <f>COUNTIF($P$3:$P20,"XX")</f>
        <v>2</v>
      </c>
      <c r="V20" s="65">
        <f>COUNTIF($Q$3:$Q20,"XX")</f>
        <v>4</v>
      </c>
      <c r="W20" s="174">
        <f t="shared" ca="1" si="15"/>
        <v>29.773584905660378</v>
      </c>
      <c r="X20" s="177">
        <f ca="1">IF(OR($P20 = "XX", ISNUMBER($P20)),IF($W20 &lt; MATCH(MAX($Q$3:$Q$52),$Q$3:$Q$52,1), COUNTIF(OFFSET($Q$3, $W20,0):$Q$52, "XX"),0), "DT Count")</f>
        <v>0</v>
      </c>
    </row>
    <row r="21" spans="1:24" x14ac:dyDescent="0.2">
      <c r="A21" s="27">
        <f ca="1">'Data Conv'!G22</f>
        <v>19666</v>
      </c>
      <c r="B21" s="27">
        <f ca="1">'Data Conv'!H22</f>
        <v>26186</v>
      </c>
      <c r="C21" s="16">
        <f t="shared" ca="1" si="0"/>
        <v>15</v>
      </c>
      <c r="D21" s="17">
        <f t="shared" ca="1" si="1"/>
        <v>1496</v>
      </c>
      <c r="E21" s="17">
        <f t="shared" ca="1" si="2"/>
        <v>1852</v>
      </c>
      <c r="F21" s="18">
        <f t="shared" ca="1" si="3"/>
        <v>0.8077753779697624</v>
      </c>
      <c r="G21" s="26">
        <f t="shared" ca="1" si="4"/>
        <v>15.807775377969762</v>
      </c>
      <c r="H21" s="26">
        <f t="shared" ca="1" si="8"/>
        <v>0.9392682947877784</v>
      </c>
      <c r="I21" s="21">
        <f t="shared" ca="1" si="9"/>
        <v>0.9392682947877784</v>
      </c>
      <c r="J21" s="21">
        <f t="shared" ca="1" si="5"/>
        <v>0.83198817778788214</v>
      </c>
      <c r="K21" s="24">
        <f t="shared" ca="1" si="6"/>
        <v>19</v>
      </c>
      <c r="L21" s="21">
        <f t="shared" ca="1" si="10"/>
        <v>-6.0731705212221598E-2</v>
      </c>
      <c r="M21" s="59">
        <f t="shared" ca="1" si="7"/>
        <v>-3.1922246220302384</v>
      </c>
      <c r="N21" s="61">
        <f t="shared" ca="1" si="11"/>
        <v>27.644623582456624</v>
      </c>
      <c r="O21" s="44">
        <f t="shared" ca="1" si="12"/>
        <v>40259.512365077193</v>
      </c>
      <c r="P21" s="27">
        <f>IF('Data Conv'!A22 = 0, "", 'Data Conv'!A22)</f>
        <v>16051</v>
      </c>
      <c r="Q21" s="27">
        <f>IF('Data Conv'!B22 = 0, "", 'Data Conv'!B22)</f>
        <v>18170</v>
      </c>
      <c r="R21" s="67">
        <f t="shared" si="13"/>
        <v>19</v>
      </c>
      <c r="S21" s="61">
        <f ca="1" xml:space="preserve"> IF(ISNUMBER($W21),IF(COUNT($Q$3:$Q21)&gt;0,$W21 + $Q$54 - $V21 - $X21, $W21),"IEAC(t)sp")</f>
        <v>29.47659281192567</v>
      </c>
      <c r="T21" s="44">
        <f t="shared" ca="1" si="14"/>
        <v>40272.336149683477</v>
      </c>
      <c r="U21" s="65">
        <f>COUNTIF($P$3:$P21,"XX")</f>
        <v>2</v>
      </c>
      <c r="V21" s="65">
        <f>COUNTIF($Q$3:$Q21,"XX")</f>
        <v>4</v>
      </c>
      <c r="W21" s="174">
        <f t="shared" ca="1" si="15"/>
        <v>29.476592811925666</v>
      </c>
      <c r="X21" s="177">
        <f ca="1">IF(OR($P21 = "XX", ISNUMBER($P21)),IF($W21 &lt; MATCH(MAX($Q$3:$Q$52),$Q$3:$Q$52,1), COUNTIF(OFFSET($Q$3, $W21,0):$Q$52, "XX"),0), "DT Count")</f>
        <v>0</v>
      </c>
    </row>
    <row r="22" spans="1:24" x14ac:dyDescent="0.2">
      <c r="A22" s="27">
        <f ca="1">'Data Conv'!G23</f>
        <v>21178</v>
      </c>
      <c r="B22" s="27">
        <f ca="1">'Data Conv'!H23</f>
        <v>27972</v>
      </c>
      <c r="C22" s="16">
        <f t="shared" ca="1" si="0"/>
        <v>16</v>
      </c>
      <c r="D22" s="17">
        <f t="shared" ca="1" si="1"/>
        <v>1156</v>
      </c>
      <c r="E22" s="17">
        <f t="shared" ca="1" si="2"/>
        <v>1914</v>
      </c>
      <c r="F22" s="18">
        <f t="shared" ca="1" si="3"/>
        <v>0.60397074190177635</v>
      </c>
      <c r="G22" s="26">
        <f t="shared" ca="1" si="4"/>
        <v>16.603970741901776</v>
      </c>
      <c r="H22" s="26">
        <f t="shared" ca="1" si="8"/>
        <v>0.79619536393201429</v>
      </c>
      <c r="I22" s="21">
        <f t="shared" ca="1" si="9"/>
        <v>0.79619536393201429</v>
      </c>
      <c r="J22" s="21">
        <f t="shared" ca="1" si="5"/>
        <v>0.83019853709508884</v>
      </c>
      <c r="K22" s="24">
        <f t="shared" ca="1" si="6"/>
        <v>20</v>
      </c>
      <c r="L22" s="21">
        <f t="shared" ca="1" si="10"/>
        <v>-0.20380463606798571</v>
      </c>
      <c r="M22" s="59">
        <f t="shared" ca="1" si="7"/>
        <v>-3.3960292580982241</v>
      </c>
      <c r="N22" s="61">
        <f t="shared" ca="1" si="11"/>
        <v>27.704216488357456</v>
      </c>
      <c r="O22" s="44">
        <f t="shared" ca="1" si="12"/>
        <v>40259.929515418502</v>
      </c>
      <c r="P22" s="27">
        <f>IF('Data Conv'!A23 = 0, "", 'Data Conv'!A23)</f>
        <v>17808</v>
      </c>
      <c r="Q22" s="27">
        <f>IF('Data Conv'!B23 = 0, "", 'Data Conv'!B23)</f>
        <v>20022</v>
      </c>
      <c r="R22" s="67">
        <f t="shared" si="13"/>
        <v>20</v>
      </c>
      <c r="S22" s="61">
        <f ca="1" xml:space="preserve"> IF(ISNUMBER($W22),IF(COUNT($Q$3:$Q22)&gt;0,$W22 + $Q$54 - $V22 - $X22, $W22),"IEAC(t)sp")</f>
        <v>29.844086678230283</v>
      </c>
      <c r="T22" s="44">
        <f t="shared" ca="1" si="14"/>
        <v>40274.908606747609</v>
      </c>
      <c r="U22" s="65">
        <f>COUNTIF($P$3:$P22,"XX")</f>
        <v>2</v>
      </c>
      <c r="V22" s="65">
        <f>COUNTIF($Q$3:$Q22,"XX")</f>
        <v>4</v>
      </c>
      <c r="W22" s="174">
        <f t="shared" ca="1" si="15"/>
        <v>29.84408667823028</v>
      </c>
      <c r="X22" s="177">
        <f ca="1">IF(OR($P22 = "XX", ISNUMBER($P22)),IF($W22 &lt; MATCH(MAX($Q$3:$Q$52),$Q$3:$Q$52,1), COUNTIF(OFFSET($Q$3, $W22,0):$Q$52, "XX"),0), "DT Count")</f>
        <v>0</v>
      </c>
    </row>
    <row r="23" spans="1:24" x14ac:dyDescent="0.2">
      <c r="A23" s="27">
        <f ca="1">'Data Conv'!G24</f>
        <v>22839</v>
      </c>
      <c r="B23" s="27">
        <f ca="1">'Data Conv'!H24</f>
        <v>29397</v>
      </c>
      <c r="C23" s="16">
        <f t="shared" ca="1" si="0"/>
        <v>17</v>
      </c>
      <c r="D23" s="17">
        <f t="shared" ca="1" si="1"/>
        <v>903</v>
      </c>
      <c r="E23" s="17">
        <f t="shared" ca="1" si="2"/>
        <v>2482</v>
      </c>
      <c r="F23" s="18">
        <f t="shared" ca="1" si="3"/>
        <v>0.3638195004029009</v>
      </c>
      <c r="G23" s="26">
        <f t="shared" ca="1" si="4"/>
        <v>17.363819500402901</v>
      </c>
      <c r="H23" s="26">
        <f t="shared" ca="1" si="8"/>
        <v>0.75984875850112488</v>
      </c>
      <c r="I23" s="21">
        <f t="shared" ca="1" si="9"/>
        <v>0.75984875850112488</v>
      </c>
      <c r="J23" s="21">
        <f t="shared" ca="1" si="5"/>
        <v>0.82684854763823334</v>
      </c>
      <c r="K23" s="24">
        <f t="shared" ca="1" si="6"/>
        <v>21</v>
      </c>
      <c r="L23" s="21">
        <f t="shared" ca="1" si="10"/>
        <v>-0.24015124149887512</v>
      </c>
      <c r="M23" s="59">
        <f t="shared" ca="1" si="7"/>
        <v>-3.6361804995970992</v>
      </c>
      <c r="N23" s="61">
        <f t="shared" ca="1" si="11"/>
        <v>27.816460542497158</v>
      </c>
      <c r="O23" s="44">
        <f t="shared" ca="1" si="12"/>
        <v>40260.715223797481</v>
      </c>
      <c r="P23" s="27">
        <f>IF('Data Conv'!A24 = 0, "", 'Data Conv'!A24)</f>
        <v>19666</v>
      </c>
      <c r="Q23" s="27">
        <f>IF('Data Conv'!B24 = 0, "", 'Data Conv'!B24)</f>
        <v>21936</v>
      </c>
      <c r="R23" s="67">
        <f t="shared" si="13"/>
        <v>21</v>
      </c>
      <c r="S23" s="61">
        <f ca="1" xml:space="preserve"> IF(ISNUMBER($W23),IF(COUNT($Q$3:$Q23)&gt;0,$W23 + $Q$54 - $V23 - $X23, $W23),"IEAC(t)sp")</f>
        <v>29.644623582456624</v>
      </c>
      <c r="T23" s="44">
        <f t="shared" ca="1" si="14"/>
        <v>40273.512365077193</v>
      </c>
      <c r="U23" s="65">
        <f>COUNTIF($P$3:$P23,"XX")</f>
        <v>2</v>
      </c>
      <c r="V23" s="65">
        <f>COUNTIF($Q$3:$Q23,"XX")</f>
        <v>4</v>
      </c>
      <c r="W23" s="174">
        <f t="shared" ca="1" si="15"/>
        <v>29.644623582456624</v>
      </c>
      <c r="X23" s="177">
        <f ca="1">IF(OR($P23 = "XX", ISNUMBER($P23)),IF($W23 &lt; MATCH(MAX($Q$3:$Q$52),$Q$3:$Q$52,1), COUNTIF(OFFSET($Q$3, $W23,0):$Q$52, "XX"),0), "DT Count")</f>
        <v>0</v>
      </c>
    </row>
    <row r="24" spans="1:24" x14ac:dyDescent="0.2">
      <c r="A24" s="27">
        <f ca="1">'Data Conv'!G25</f>
        <v>24873</v>
      </c>
      <c r="B24" s="27">
        <f ca="1">'Data Conv'!H25</f>
        <v>30899</v>
      </c>
      <c r="C24" s="16">
        <f t="shared" ca="1" si="0"/>
        <v>18</v>
      </c>
      <c r="D24" s="17">
        <f t="shared" ca="1" si="1"/>
        <v>455</v>
      </c>
      <c r="E24" s="17">
        <f t="shared" ca="1" si="2"/>
        <v>1768</v>
      </c>
      <c r="F24" s="18">
        <f t="shared" ca="1" si="3"/>
        <v>0.25735294117647056</v>
      </c>
      <c r="G24" s="26">
        <f t="shared" ca="1" si="4"/>
        <v>18.257352941176471</v>
      </c>
      <c r="H24" s="26">
        <f t="shared" ca="1" si="8"/>
        <v>0.89353344077357022</v>
      </c>
      <c r="I24" s="21">
        <f t="shared" ca="1" si="9"/>
        <v>0.89353344077357022</v>
      </c>
      <c r="J24" s="21">
        <f t="shared" ca="1" si="5"/>
        <v>0.8298796791443851</v>
      </c>
      <c r="K24" s="24">
        <f t="shared" ca="1" si="6"/>
        <v>22</v>
      </c>
      <c r="L24" s="21">
        <f t="shared" ca="1" si="10"/>
        <v>-0.10646655922642978</v>
      </c>
      <c r="M24" s="59">
        <f t="shared" ca="1" si="7"/>
        <v>-3.742647058823529</v>
      </c>
      <c r="N24" s="61">
        <f t="shared" ca="1" si="11"/>
        <v>27.714861055175188</v>
      </c>
      <c r="O24" s="44">
        <f t="shared" ca="1" si="12"/>
        <v>40260.004027386225</v>
      </c>
      <c r="P24" s="27">
        <f>IF('Data Conv'!A25 = 0, "", 'Data Conv'!A25)</f>
        <v>21178</v>
      </c>
      <c r="Q24" s="27">
        <f>IF('Data Conv'!B25 = 0, "", 'Data Conv'!B25)</f>
        <v>24418</v>
      </c>
      <c r="R24" s="67">
        <f t="shared" si="13"/>
        <v>22</v>
      </c>
      <c r="S24" s="61">
        <f ca="1" xml:space="preserve"> IF(ISNUMBER($W24),IF(COUNT($Q$3:$Q24)&gt;0,$W24 + $Q$54 - $V24 - $X24, $W24),"IEAC(t)sp")</f>
        <v>29.70421648835746</v>
      </c>
      <c r="T24" s="44">
        <f t="shared" ca="1" si="14"/>
        <v>40273.929515418502</v>
      </c>
      <c r="U24" s="65">
        <f>COUNTIF($P$3:$P24,"XX")</f>
        <v>2</v>
      </c>
      <c r="V24" s="65">
        <f>COUNTIF($Q$3:$Q24,"XX")</f>
        <v>4</v>
      </c>
      <c r="W24" s="174">
        <f t="shared" ca="1" si="15"/>
        <v>29.704216488357456</v>
      </c>
      <c r="X24" s="177">
        <f ca="1">IF(OR($P24 = "XX", ISNUMBER($P24)),IF($W24 &lt; MATCH(MAX($Q$3:$Q$52),$Q$3:$Q$52,1), COUNTIF(OFFSET($Q$3, $W24,0):$Q$52, "XX"),0), "DT Count")</f>
        <v>0</v>
      </c>
    </row>
    <row r="25" spans="1:24" x14ac:dyDescent="0.2">
      <c r="A25" s="27">
        <f ca="1">'Data Conv'!G26</f>
        <v>26310</v>
      </c>
      <c r="B25" s="27">
        <f ca="1">'Data Conv'!H26</f>
        <v>31821</v>
      </c>
      <c r="C25" s="16">
        <f t="shared" ca="1" si="0"/>
        <v>19</v>
      </c>
      <c r="D25" s="17">
        <f t="shared" ca="1" si="1"/>
        <v>124</v>
      </c>
      <c r="E25" s="17">
        <f t="shared" ca="1" si="2"/>
        <v>1786</v>
      </c>
      <c r="F25" s="18">
        <f t="shared" ca="1" si="3"/>
        <v>6.942889137737962E-2</v>
      </c>
      <c r="G25" s="26">
        <f t="shared" ca="1" si="4"/>
        <v>19.069428891377381</v>
      </c>
      <c r="H25" s="26">
        <f t="shared" ca="1" si="8"/>
        <v>0.81207595020091006</v>
      </c>
      <c r="I25" s="21">
        <f t="shared" ca="1" si="9"/>
        <v>0.81207595020091006</v>
      </c>
      <c r="J25" s="21">
        <f t="shared" ca="1" si="5"/>
        <v>0.82910560397292965</v>
      </c>
      <c r="K25" s="24">
        <f t="shared" ca="1" si="6"/>
        <v>23</v>
      </c>
      <c r="L25" s="21">
        <f t="shared" ca="1" si="10"/>
        <v>-0.18792404979908994</v>
      </c>
      <c r="M25" s="59">
        <f t="shared" ca="1" si="7"/>
        <v>-3.9305711086226189</v>
      </c>
      <c r="N25" s="61">
        <f t="shared" ca="1" si="11"/>
        <v>27.740736390862644</v>
      </c>
      <c r="O25" s="44">
        <f t="shared" ca="1" si="12"/>
        <v>40260.185154736042</v>
      </c>
      <c r="P25" s="27">
        <f>IF('Data Conv'!A26 = 0, "", 'Data Conv'!A26)</f>
        <v>22839</v>
      </c>
      <c r="Q25" s="27">
        <f>IF('Data Conv'!B26 = 0, "", 'Data Conv'!B26)</f>
        <v>26186</v>
      </c>
      <c r="R25" s="67">
        <f t="shared" si="13"/>
        <v>23</v>
      </c>
      <c r="S25" s="61">
        <f ca="1" xml:space="preserve"> IF(ISNUMBER($W25),IF(COUNT($Q$3:$Q25)&gt;0,$W25 + $Q$54 - $V25 - $X25, $W25),"IEAC(t)sp")</f>
        <v>29.816460542497154</v>
      </c>
      <c r="T25" s="44">
        <f t="shared" ca="1" si="14"/>
        <v>40274.715223797481</v>
      </c>
      <c r="U25" s="65">
        <f>COUNTIF($P$3:$P25,"XX")</f>
        <v>2</v>
      </c>
      <c r="V25" s="65">
        <f>COUNTIF($Q$3:$Q25,"XX")</f>
        <v>4</v>
      </c>
      <c r="W25" s="174">
        <f t="shared" ca="1" si="15"/>
        <v>29.816460542497158</v>
      </c>
      <c r="X25" s="177">
        <f ca="1">IF(OR($P25 = "XX", ISNUMBER($P25)),IF($W25 &lt; MATCH(MAX($Q$3:$Q$52),$Q$3:$Q$52,1), COUNTIF(OFFSET($Q$3, $W25,0):$Q$52, "XX"),0), "DT Count")</f>
        <v>0</v>
      </c>
    </row>
    <row r="26" spans="1:24" x14ac:dyDescent="0.2">
      <c r="A26" s="27">
        <f ca="1">'Data Conv'!G27</f>
        <v>27720</v>
      </c>
      <c r="B26" s="27" t="str">
        <f ca="1">'Data Conv'!H27</f>
        <v/>
      </c>
      <c r="C26" s="16">
        <f t="shared" ca="1" si="0"/>
        <v>19</v>
      </c>
      <c r="D26" s="17">
        <f t="shared" ca="1" si="1"/>
        <v>1534</v>
      </c>
      <c r="E26" s="17">
        <f t="shared" ca="1" si="2"/>
        <v>1786</v>
      </c>
      <c r="F26" s="18">
        <f t="shared" ca="1" si="3"/>
        <v>0.85890257558790595</v>
      </c>
      <c r="G26" s="26">
        <f t="shared" ca="1" si="4"/>
        <v>19.858902575587905</v>
      </c>
      <c r="H26" s="26">
        <f t="shared" ca="1" si="8"/>
        <v>0.78947368421052388</v>
      </c>
      <c r="I26" s="21">
        <f t="shared" ca="1" si="9"/>
        <v>0.78947368421052388</v>
      </c>
      <c r="J26" s="21">
        <f t="shared" ca="1" si="5"/>
        <v>0.82745427398282934</v>
      </c>
      <c r="K26" s="24">
        <f t="shared" ca="1" si="6"/>
        <v>24</v>
      </c>
      <c r="L26" s="21">
        <f t="shared" ca="1" si="10"/>
        <v>-0.21052631578947612</v>
      </c>
      <c r="M26" s="59">
        <f t="shared" ca="1" si="7"/>
        <v>-4.1410974244120951</v>
      </c>
      <c r="N26" s="61">
        <f t="shared" ca="1" si="11"/>
        <v>27.796097891056728</v>
      </c>
      <c r="O26" s="44">
        <f t="shared" ca="1" si="12"/>
        <v>40260.572685237399</v>
      </c>
      <c r="P26" s="27">
        <f>IF('Data Conv'!A27 = 0, "", 'Data Conv'!A27)</f>
        <v>24873</v>
      </c>
      <c r="Q26" s="27">
        <f>IF('Data Conv'!B27 = 0, "", 'Data Conv'!B27)</f>
        <v>27972</v>
      </c>
      <c r="R26" s="67">
        <f t="shared" si="13"/>
        <v>24</v>
      </c>
      <c r="S26" s="61">
        <f ca="1" xml:space="preserve"> IF(ISNUMBER($W26),IF(COUNT($Q$3:$Q26)&gt;0,$W26 + $Q$54 - $V26 - $X26, $W26),"IEAC(t)sp")</f>
        <v>29.714861055175191</v>
      </c>
      <c r="T26" s="44">
        <f t="shared" ca="1" si="14"/>
        <v>40274.004027386225</v>
      </c>
      <c r="U26" s="65">
        <f>COUNTIF($P$3:$P26,"XX")</f>
        <v>2</v>
      </c>
      <c r="V26" s="65">
        <f>COUNTIF($Q$3:$Q26,"XX")</f>
        <v>4</v>
      </c>
      <c r="W26" s="174">
        <f t="shared" ca="1" si="15"/>
        <v>29.714861055175188</v>
      </c>
      <c r="X26" s="177">
        <f ca="1">IF(OR($P26 = "XX", ISNUMBER($P26)),IF($W26 &lt; MATCH(MAX($Q$3:$Q$52),$Q$3:$Q$52,1), COUNTIF(OFFSET($Q$3, $W26,0):$Q$52, "XX"),0), "DT Count")</f>
        <v>0</v>
      </c>
    </row>
    <row r="27" spans="1:24" x14ac:dyDescent="0.2">
      <c r="A27" s="27">
        <f ca="1">'Data Conv'!G28</f>
        <v>29113</v>
      </c>
      <c r="B27" s="27" t="str">
        <f ca="1">'Data Conv'!H28</f>
        <v/>
      </c>
      <c r="C27" s="16">
        <f t="shared" ca="1" si="0"/>
        <v>20</v>
      </c>
      <c r="D27" s="17">
        <f t="shared" ca="1" si="1"/>
        <v>1141</v>
      </c>
      <c r="E27" s="17">
        <f t="shared" ca="1" si="2"/>
        <v>1425</v>
      </c>
      <c r="F27" s="18">
        <f t="shared" ca="1" si="3"/>
        <v>0.80070175438596491</v>
      </c>
      <c r="G27" s="26">
        <f t="shared" ca="1" si="4"/>
        <v>20.800701754385965</v>
      </c>
      <c r="H27" s="26">
        <f t="shared" ca="1" si="8"/>
        <v>0.94179917879806041</v>
      </c>
      <c r="I27" s="21">
        <f t="shared" ca="1" si="9"/>
        <v>0.94179917879806041</v>
      </c>
      <c r="J27" s="21">
        <f t="shared" ca="1" si="5"/>
        <v>0.83202807017543856</v>
      </c>
      <c r="K27" s="24">
        <f t="shared" ca="1" si="6"/>
        <v>25</v>
      </c>
      <c r="L27" s="21">
        <f t="shared" ca="1" si="10"/>
        <v>-5.820082120193959E-2</v>
      </c>
      <c r="M27" s="59">
        <f t="shared" ca="1" si="7"/>
        <v>-4.1992982456140346</v>
      </c>
      <c r="N27" s="61">
        <f t="shared" ca="1" si="11"/>
        <v>27.643298134340949</v>
      </c>
      <c r="O27" s="44">
        <f t="shared" ca="1" si="12"/>
        <v>40259.503086940385</v>
      </c>
      <c r="P27" s="27">
        <f>IF('Data Conv'!A28 = 0, "", 'Data Conv'!A28)</f>
        <v>26310</v>
      </c>
      <c r="Q27" s="27">
        <f>IF('Data Conv'!B28 = 0, "", 'Data Conv'!B28)</f>
        <v>29397</v>
      </c>
      <c r="R27" s="67">
        <f t="shared" si="13"/>
        <v>25</v>
      </c>
      <c r="S27" s="61">
        <f ca="1" xml:space="preserve"> IF(ISNUMBER($W27),IF(COUNT($Q$3:$Q27)&gt;0,$W27 + $Q$54 - $V27 - $X27, $W27),"IEAC(t)sp")</f>
        <v>29.740736390862644</v>
      </c>
      <c r="T27" s="44">
        <f t="shared" ca="1" si="14"/>
        <v>40274.185154736042</v>
      </c>
      <c r="U27" s="65">
        <f>COUNTIF($P$3:$P27,"XX")</f>
        <v>2</v>
      </c>
      <c r="V27" s="65">
        <f>COUNTIF($Q$3:$Q27,"XX")</f>
        <v>4</v>
      </c>
      <c r="W27" s="174">
        <f t="shared" ca="1" si="15"/>
        <v>29.740736390862644</v>
      </c>
      <c r="X27" s="177">
        <f ca="1">IF(OR($P27 = "XX", ISNUMBER($P27)),IF($W27 &lt; MATCH(MAX($Q$3:$Q$52),$Q$3:$Q$52,1), COUNTIF(OFFSET($Q$3, $W27,0):$Q$52, "XX"),0), "DT Count")</f>
        <v>0</v>
      </c>
    </row>
    <row r="28" spans="1:24" x14ac:dyDescent="0.2">
      <c r="A28" s="27">
        <f ca="1">'Data Conv'!G29</f>
        <v>30298</v>
      </c>
      <c r="B28" s="27" t="str">
        <f ca="1">'Data Conv'!H29</f>
        <v/>
      </c>
      <c r="C28" s="16">
        <f t="shared" ca="1" si="0"/>
        <v>21</v>
      </c>
      <c r="D28" s="17">
        <f t="shared" ca="1" si="1"/>
        <v>901</v>
      </c>
      <c r="E28" s="17">
        <f t="shared" ca="1" si="2"/>
        <v>1502</v>
      </c>
      <c r="F28" s="18">
        <f t="shared" ca="1" si="3"/>
        <v>0.59986684420772307</v>
      </c>
      <c r="G28" s="26">
        <f t="shared" ca="1" si="4"/>
        <v>21.599866844207725</v>
      </c>
      <c r="H28" s="26">
        <f t="shared" ca="1" si="8"/>
        <v>0.79916508982175927</v>
      </c>
      <c r="I28" s="21">
        <f t="shared" ca="1" si="9"/>
        <v>0.79916508982175927</v>
      </c>
      <c r="J28" s="21">
        <f t="shared" ca="1" si="5"/>
        <v>0.83076410939260481</v>
      </c>
      <c r="K28" s="24">
        <f t="shared" ca="1" si="6"/>
        <v>26</v>
      </c>
      <c r="L28" s="21">
        <f t="shared" ca="1" si="10"/>
        <v>-0.20083491017824073</v>
      </c>
      <c r="M28" s="59">
        <f t="shared" ca="1" si="7"/>
        <v>-4.4001331557922754</v>
      </c>
      <c r="N28" s="61">
        <f t="shared" ca="1" si="11"/>
        <v>27.685355854883948</v>
      </c>
      <c r="O28" s="44">
        <f t="shared" ca="1" si="12"/>
        <v>40259.797490984187</v>
      </c>
      <c r="P28" s="27">
        <f>IF('Data Conv'!A29 = 0, "", 'Data Conv'!A29)</f>
        <v>27720</v>
      </c>
      <c r="Q28" s="27">
        <f>IF('Data Conv'!B29 = 0, "", 'Data Conv'!B29)</f>
        <v>30899</v>
      </c>
      <c r="R28" s="67">
        <f t="shared" si="13"/>
        <v>26</v>
      </c>
      <c r="S28" s="61">
        <f ca="1" xml:space="preserve"> IF(ISNUMBER($W28),IF(COUNT($Q$3:$Q28)&gt;0,$W28 + $Q$54 - $V28 - $X28, $W28),"IEAC(t)sp")</f>
        <v>29.796097891056732</v>
      </c>
      <c r="T28" s="44">
        <f t="shared" ca="1" si="14"/>
        <v>40274.572685237399</v>
      </c>
      <c r="U28" s="65">
        <f>COUNTIF($P$3:$P28,"XX")</f>
        <v>2</v>
      </c>
      <c r="V28" s="65">
        <f>COUNTIF($Q$3:$Q28,"XX")</f>
        <v>4</v>
      </c>
      <c r="W28" s="174">
        <f t="shared" ca="1" si="15"/>
        <v>29.796097891056728</v>
      </c>
      <c r="X28" s="177">
        <f ca="1">IF(OR($P28 = "XX", ISNUMBER($P28)),IF($W28 &lt; MATCH(MAX($Q$3:$Q$52),$Q$3:$Q$52,1), COUNTIF(OFFSET($Q$3, $W28,0):$Q$52, "XX"),0), "DT Count")</f>
        <v>0</v>
      </c>
    </row>
    <row r="29" spans="1:24" x14ac:dyDescent="0.2">
      <c r="A29" s="27">
        <f ca="1">'Data Conv'!G30</f>
        <v>30765</v>
      </c>
      <c r="B29" s="27" t="str">
        <f ca="1">'Data Conv'!H30</f>
        <v/>
      </c>
      <c r="C29" s="16">
        <f t="shared" ca="1" si="0"/>
        <v>21</v>
      </c>
      <c r="D29" s="17">
        <f t="shared" ca="1" si="1"/>
        <v>1368</v>
      </c>
      <c r="E29" s="17">
        <f t="shared" ca="1" si="2"/>
        <v>1502</v>
      </c>
      <c r="F29" s="18">
        <f t="shared" ca="1" si="3"/>
        <v>0.91078561917443412</v>
      </c>
      <c r="G29" s="26">
        <f t="shared" ca="1" si="4"/>
        <v>21.910785619174433</v>
      </c>
      <c r="H29" s="26">
        <f t="shared" ca="1" si="8"/>
        <v>0.31091877496670861</v>
      </c>
      <c r="I29" s="21">
        <f t="shared" ca="1" si="9"/>
        <v>0.31091877496670861</v>
      </c>
      <c r="J29" s="21">
        <f t="shared" ca="1" si="5"/>
        <v>0.81151057848794195</v>
      </c>
      <c r="K29" s="24">
        <f t="shared" ca="1" si="6"/>
        <v>27</v>
      </c>
      <c r="L29" s="21">
        <f t="shared" ca="1" si="10"/>
        <v>-0.68908122503329139</v>
      </c>
      <c r="M29" s="59">
        <f t="shared" ca="1" si="7"/>
        <v>-5.0892143808255668</v>
      </c>
      <c r="N29" s="61">
        <f t="shared" ca="1" si="11"/>
        <v>28.34220601640839</v>
      </c>
      <c r="O29" s="44">
        <f t="shared" ca="1" si="12"/>
        <v>40264.395442114859</v>
      </c>
      <c r="P29" s="27">
        <f>IF('Data Conv'!A30 = 0, "", 'Data Conv'!A30)</f>
        <v>29113</v>
      </c>
      <c r="Q29" s="27">
        <f>IF('Data Conv'!B30 = 0, "", 'Data Conv'!B30)</f>
        <v>31821</v>
      </c>
      <c r="R29" s="67">
        <f t="shared" si="13"/>
        <v>27</v>
      </c>
      <c r="S29" s="61">
        <f ca="1" xml:space="preserve"> IF(ISNUMBER($W29),IF(COUNT($Q$3:$Q29)&gt;0,$W29 + $Q$54 - $V29 - $X29, $W29),"IEAC(t)sp")</f>
        <v>29.643298134340952</v>
      </c>
      <c r="T29" s="44">
        <f t="shared" ca="1" si="14"/>
        <v>40273.503086940385</v>
      </c>
      <c r="U29" s="65">
        <f>COUNTIF($P$3:$P29,"XX")</f>
        <v>2</v>
      </c>
      <c r="V29" s="65">
        <f>COUNTIF($Q$3:$Q29,"XX")</f>
        <v>4</v>
      </c>
      <c r="W29" s="174">
        <f t="shared" ca="1" si="15"/>
        <v>29.643298134340949</v>
      </c>
      <c r="X29" s="177">
        <f ca="1">IF(OR($P29 = "XX", ISNUMBER($P29)),IF($W29 &lt; MATCH(MAX($Q$3:$Q$52),$Q$3:$Q$52,1), COUNTIF(OFFSET($Q$3, $W29,0):$Q$52, "XX"),0), "DT Count")</f>
        <v>0</v>
      </c>
    </row>
    <row r="30" spans="1:24" x14ac:dyDescent="0.2">
      <c r="A30" s="27">
        <f ca="1">'Data Conv'!G31</f>
        <v>31821</v>
      </c>
      <c r="B30" s="27" t="str">
        <f ca="1">'Data Conv'!H31</f>
        <v/>
      </c>
      <c r="C30" s="16">
        <f t="shared" ca="1" si="0"/>
        <v>23</v>
      </c>
      <c r="D30" s="17">
        <f t="shared" ca="1" si="1"/>
        <v>0</v>
      </c>
      <c r="E30" s="17">
        <f ca="1">IF(ISNUMBER(A30),IF(ISNUMBER(OFFSET($B$3,C30,0)), OFFSET($B$3,C30,0) - OFFSET($B$3,C30-1,0), -OFFSET($B$3,C30-1,0)),"     DENOM")</f>
        <v>-31821</v>
      </c>
      <c r="F30" s="18">
        <f t="shared" ca="1" si="3"/>
        <v>0</v>
      </c>
      <c r="G30" s="26">
        <f t="shared" ca="1" si="4"/>
        <v>23</v>
      </c>
      <c r="H30" s="26">
        <f t="shared" ca="1" si="8"/>
        <v>1.0892143808255668</v>
      </c>
      <c r="I30" s="21">
        <f t="shared" ca="1" si="9"/>
        <v>1.0892143808255668</v>
      </c>
      <c r="J30" s="21">
        <f t="shared" ca="1" si="5"/>
        <v>0.8214285714285714</v>
      </c>
      <c r="K30" s="24">
        <f t="shared" ca="1" si="6"/>
        <v>28</v>
      </c>
      <c r="L30" s="21">
        <f t="shared" ca="1" si="10"/>
        <v>8.9214380825566764E-2</v>
      </c>
      <c r="M30" s="59">
        <f t="shared" ca="1" si="7"/>
        <v>-5</v>
      </c>
      <c r="N30" s="61">
        <f t="shared" ca="1" si="11"/>
        <v>28</v>
      </c>
      <c r="O30" s="44">
        <f t="shared" ca="1" si="12"/>
        <v>40262</v>
      </c>
      <c r="P30" s="27">
        <f>IF('Data Conv'!A31 = 0, "", 'Data Conv'!A31)</f>
        <v>30298</v>
      </c>
      <c r="Q30" s="27" t="str">
        <f>IF('Data Conv'!B31 = 0, "", 'Data Conv'!B31)</f>
        <v/>
      </c>
      <c r="R30" s="67">
        <f t="shared" si="13"/>
        <v>28</v>
      </c>
      <c r="S30" s="61">
        <f ca="1" xml:space="preserve"> IF(ISNUMBER($W30),IF(COUNT($Q$3:$Q30)&gt;0,$W30 + $Q$54 - $V30 - $X30, $W30),"IEAC(t)sp")</f>
        <v>29.685355854883952</v>
      </c>
      <c r="T30" s="44">
        <f t="shared" ca="1" si="14"/>
        <v>40273.797490984187</v>
      </c>
      <c r="U30" s="65">
        <f>COUNTIF($P$3:$P30,"XX")</f>
        <v>2</v>
      </c>
      <c r="V30" s="65">
        <f>COUNTIF($Q$3:$Q30,"XX")</f>
        <v>4</v>
      </c>
      <c r="W30" s="174">
        <f t="shared" ca="1" si="15"/>
        <v>29.685355854883948</v>
      </c>
      <c r="X30" s="177">
        <f ca="1">IF(OR($P30 = "XX", ISNUMBER($P30)),IF($W30 &lt; MATCH(MAX($Q$3:$Q$52),$Q$3:$Q$52,1), COUNTIF(OFFSET($Q$3, $W30,0):$Q$52, "XX"),0), "DT Count")</f>
        <v>0</v>
      </c>
    </row>
    <row r="31" spans="1:24" x14ac:dyDescent="0.2">
      <c r="A31" s="27" t="str">
        <f ca="1">'Data Conv'!G32</f>
        <v/>
      </c>
      <c r="B31" s="27" t="str">
        <f ca="1">'Data Conv'!H32</f>
        <v/>
      </c>
      <c r="C31" s="16" t="str">
        <f t="shared" ca="1" si="0"/>
        <v>Pc=&gt;Sc</v>
      </c>
      <c r="D31" s="17" t="str">
        <f t="shared" ca="1" si="1"/>
        <v xml:space="preserve">    NUM</v>
      </c>
      <c r="E31" s="17" t="str">
        <f t="shared" ref="E31:E52" ca="1" si="16">IF(ISNUMBER(A31),IF(ISNUMBER(OFFSET($B$3,C31,0)), OFFSET($B$3,C31,0) - OFFSET($B$3,C31-1,0), -OFFSET($B$3,C31-1,0)),"     DENOM")</f>
        <v xml:space="preserve">     DENOM</v>
      </c>
      <c r="F31" s="18" t="str">
        <f t="shared" ca="1" si="3"/>
        <v xml:space="preserve"> InterpVal</v>
      </c>
      <c r="G31" s="26" t="str">
        <f t="shared" ca="1" si="4"/>
        <v xml:space="preserve">  EScum</v>
      </c>
      <c r="H31" s="26" t="str">
        <f t="shared" ca="1" si="8"/>
        <v xml:space="preserve">   ESper</v>
      </c>
      <c r="I31" s="21" t="str">
        <f t="shared" ca="1" si="9"/>
        <v xml:space="preserve">  SPI(t)per</v>
      </c>
      <c r="J31" s="21" t="str">
        <f t="shared" ca="1" si="5"/>
        <v xml:space="preserve">  SPI(t)cum</v>
      </c>
      <c r="K31" s="24" t="str">
        <f t="shared" ca="1" si="6"/>
        <v>AT</v>
      </c>
      <c r="L31" s="21" t="str">
        <f t="shared" ca="1" si="10"/>
        <v xml:space="preserve">  SV(t)per</v>
      </c>
      <c r="M31" s="59" t="str">
        <f t="shared" ca="1" si="7"/>
        <v xml:space="preserve"> SV(t)cum</v>
      </c>
      <c r="N31" s="61" t="str">
        <f t="shared" ca="1" si="11"/>
        <v>IEAC(t)nx</v>
      </c>
      <c r="O31" s="44" t="str">
        <f t="shared" ca="1" si="12"/>
        <v>Comp Date</v>
      </c>
      <c r="P31" s="27">
        <f>IF('Data Conv'!A32 = 0, "", 'Data Conv'!A32)</f>
        <v>30765</v>
      </c>
      <c r="Q31" s="27" t="str">
        <f>IF('Data Conv'!B32 = 0, "", 'Data Conv'!B32)</f>
        <v/>
      </c>
      <c r="R31" s="67">
        <f t="shared" si="13"/>
        <v>29</v>
      </c>
      <c r="S31" s="61">
        <f ca="1" xml:space="preserve"> IF(ISNUMBER($W31),IF(COUNT($Q$3:$Q31)&gt;0,$W31 + $Q$54 - $V31 - $X31, $W31),"IEAC(t)sp")</f>
        <v>30.34220601640839</v>
      </c>
      <c r="T31" s="44">
        <f t="shared" ca="1" si="14"/>
        <v>40278.395442114859</v>
      </c>
      <c r="U31" s="65">
        <f>COUNTIF($P$3:$P31,"XX")</f>
        <v>2</v>
      </c>
      <c r="V31" s="65">
        <f>COUNTIF($Q$3:$Q31,"XX")</f>
        <v>4</v>
      </c>
      <c r="W31" s="174">
        <f t="shared" ca="1" si="15"/>
        <v>30.34220601640839</v>
      </c>
      <c r="X31" s="177">
        <f ca="1">IF(OR($P31 = "XX", ISNUMBER($P31)),IF($W31 &lt; MATCH(MAX($Q$3:$Q$52),$Q$3:$Q$52,1), COUNTIF(OFFSET($Q$3, $W31,0):$Q$52, "XX"),0), "DT Count")</f>
        <v>0</v>
      </c>
    </row>
    <row r="32" spans="1:24" x14ac:dyDescent="0.2">
      <c r="A32" s="27" t="str">
        <f ca="1">'Data Conv'!G33</f>
        <v/>
      </c>
      <c r="B32" s="27" t="str">
        <f ca="1">'Data Conv'!H33</f>
        <v/>
      </c>
      <c r="C32" s="16" t="str">
        <f t="shared" ca="1" si="0"/>
        <v>Pc=&gt;Sc</v>
      </c>
      <c r="D32" s="17" t="str">
        <f t="shared" ca="1" si="1"/>
        <v xml:space="preserve">    NUM</v>
      </c>
      <c r="E32" s="17" t="str">
        <f t="shared" ca="1" si="16"/>
        <v xml:space="preserve">     DENOM</v>
      </c>
      <c r="F32" s="18" t="str">
        <f t="shared" ca="1" si="3"/>
        <v xml:space="preserve"> InterpVal</v>
      </c>
      <c r="G32" s="26" t="str">
        <f t="shared" ca="1" si="4"/>
        <v xml:space="preserve">  EScum</v>
      </c>
      <c r="H32" s="26" t="str">
        <f t="shared" ca="1" si="8"/>
        <v xml:space="preserve">   ESper</v>
      </c>
      <c r="I32" s="21" t="str">
        <f t="shared" ca="1" si="9"/>
        <v xml:space="preserve">  SPI(t)per</v>
      </c>
      <c r="J32" s="21" t="str">
        <f t="shared" ca="1" si="5"/>
        <v xml:space="preserve">  SPI(t)cum</v>
      </c>
      <c r="K32" s="24" t="str">
        <f t="shared" ca="1" si="6"/>
        <v>AT</v>
      </c>
      <c r="L32" s="21" t="str">
        <f t="shared" ca="1" si="10"/>
        <v xml:space="preserve">  SV(t)per</v>
      </c>
      <c r="M32" s="59" t="str">
        <f t="shared" ca="1" si="7"/>
        <v xml:space="preserve"> SV(t)cum</v>
      </c>
      <c r="N32" s="61" t="str">
        <f t="shared" ca="1" si="11"/>
        <v>IEAC(t)nx</v>
      </c>
      <c r="O32" s="44" t="str">
        <f t="shared" ca="1" si="12"/>
        <v>Comp Date</v>
      </c>
      <c r="P32" s="27">
        <f>IF('Data Conv'!A33 = 0, "", 'Data Conv'!A33)</f>
        <v>31821</v>
      </c>
      <c r="Q32" s="27" t="str">
        <f>IF('Data Conv'!B33 = 0, "", 'Data Conv'!B33)</f>
        <v/>
      </c>
      <c r="R32" s="67">
        <f t="shared" si="13"/>
        <v>30</v>
      </c>
      <c r="S32" s="61">
        <f ca="1" xml:space="preserve"> IF(ISNUMBER($W32),IF(COUNT($Q$3:$Q32)&gt;0,$W32 + $Q$54 - $V32 - $X32, $W32),"IEAC(t)sp")</f>
        <v>30</v>
      </c>
      <c r="T32" s="44">
        <f t="shared" ca="1" si="14"/>
        <v>40276</v>
      </c>
      <c r="U32" s="65">
        <f>COUNTIF($P$3:$P32,"XX")</f>
        <v>2</v>
      </c>
      <c r="V32" s="65">
        <f>COUNTIF($Q$3:$Q32,"XX")</f>
        <v>4</v>
      </c>
      <c r="W32" s="174">
        <f t="shared" ca="1" si="15"/>
        <v>30</v>
      </c>
      <c r="X32" s="177">
        <f ca="1">IF(OR($P32 = "XX", ISNUMBER($P32)),IF($W32 &lt; MATCH(MAX($Q$3:$Q$52),$Q$3:$Q$52,1), COUNTIF(OFFSET($Q$3, $W32,0):$Q$52, "XX"),0), "DT Count")</f>
        <v>0</v>
      </c>
    </row>
    <row r="33" spans="1:24" x14ac:dyDescent="0.2">
      <c r="A33" s="27" t="str">
        <f ca="1">'Data Conv'!G34</f>
        <v/>
      </c>
      <c r="B33" s="27" t="str">
        <f ca="1">'Data Conv'!H34</f>
        <v/>
      </c>
      <c r="C33" s="16" t="str">
        <f t="shared" ca="1" si="0"/>
        <v>Pc=&gt;Sc</v>
      </c>
      <c r="D33" s="17" t="str">
        <f t="shared" ca="1" si="1"/>
        <v xml:space="preserve">    NUM</v>
      </c>
      <c r="E33" s="17" t="str">
        <f t="shared" ca="1" si="16"/>
        <v xml:space="preserve">     DENOM</v>
      </c>
      <c r="F33" s="18" t="str">
        <f t="shared" ca="1" si="3"/>
        <v xml:space="preserve"> InterpVal</v>
      </c>
      <c r="G33" s="26" t="str">
        <f t="shared" ca="1" si="4"/>
        <v xml:space="preserve">  EScum</v>
      </c>
      <c r="H33" s="26" t="str">
        <f t="shared" ca="1" si="8"/>
        <v xml:space="preserve">   ESper</v>
      </c>
      <c r="I33" s="21" t="str">
        <f t="shared" ca="1" si="9"/>
        <v xml:space="preserve">  SPI(t)per</v>
      </c>
      <c r="J33" s="21" t="str">
        <f t="shared" ca="1" si="5"/>
        <v xml:space="preserve">  SPI(t)cum</v>
      </c>
      <c r="K33" s="24" t="str">
        <f t="shared" ca="1" si="6"/>
        <v>AT</v>
      </c>
      <c r="L33" s="21" t="str">
        <f t="shared" ca="1" si="10"/>
        <v xml:space="preserve">  SV(t)per</v>
      </c>
      <c r="M33" s="59" t="str">
        <f t="shared" ca="1" si="7"/>
        <v xml:space="preserve"> SV(t)cum</v>
      </c>
      <c r="N33" s="61" t="str">
        <f t="shared" ca="1" si="11"/>
        <v>IEAC(t)nx</v>
      </c>
      <c r="O33" s="44" t="str">
        <f t="shared" ca="1" si="12"/>
        <v>Comp Date</v>
      </c>
      <c r="P33" s="27" t="str">
        <f>IF('Data Conv'!A34 = 0, "", 'Data Conv'!A34)</f>
        <v/>
      </c>
      <c r="Q33" s="27" t="str">
        <f>IF('Data Conv'!B34 = 0, "", 'Data Conv'!B34)</f>
        <v/>
      </c>
      <c r="R33" s="67" t="str">
        <f t="shared" si="13"/>
        <v>Period</v>
      </c>
      <c r="S33" s="61" t="str">
        <f ca="1" xml:space="preserve"> IF(ISNUMBER($W33),IF(COUNT($Q$3:$Q33)&gt;0,$W33 + $Q$54 - $V33 - $X33, $W33),"IEAC(t)sp")</f>
        <v>IEAC(t)sp</v>
      </c>
      <c r="T33" s="44" t="str">
        <f t="shared" ca="1" si="14"/>
        <v>Comp Date</v>
      </c>
      <c r="U33" s="65">
        <f>COUNTIF($P$3:$P33,"XX")</f>
        <v>2</v>
      </c>
      <c r="V33" s="65">
        <f>COUNTIF($Q$3:$Q33,"XX")</f>
        <v>4</v>
      </c>
      <c r="W33" s="174" t="str">
        <f t="shared" ca="1" si="15"/>
        <v>IEAC(t)sp2</v>
      </c>
      <c r="X33" s="177" t="str">
        <f ca="1">IF(OR($P33 = "XX", ISNUMBER($P33)),IF($W33 &lt; MATCH(MAX($Q$3:$Q$52),$Q$3:$Q$52,1), COUNTIF(OFFSET($Q$3, $W33,0):$Q$52, "XX"),0), "DT Count")</f>
        <v>DT Count</v>
      </c>
    </row>
    <row r="34" spans="1:24" x14ac:dyDescent="0.2">
      <c r="A34" s="27" t="str">
        <f ca="1">'Data Conv'!G35</f>
        <v/>
      </c>
      <c r="B34" s="27" t="str">
        <f ca="1">'Data Conv'!H35</f>
        <v/>
      </c>
      <c r="C34" s="16" t="str">
        <f t="shared" ca="1" si="0"/>
        <v>Pc=&gt;Sc</v>
      </c>
      <c r="D34" s="17" t="str">
        <f t="shared" ca="1" si="1"/>
        <v xml:space="preserve">    NUM</v>
      </c>
      <c r="E34" s="17" t="str">
        <f t="shared" ca="1" si="16"/>
        <v xml:space="preserve">     DENOM</v>
      </c>
      <c r="F34" s="18" t="str">
        <f t="shared" ca="1" si="3"/>
        <v xml:space="preserve"> InterpVal</v>
      </c>
      <c r="G34" s="26" t="str">
        <f t="shared" ca="1" si="4"/>
        <v xml:space="preserve">  EScum</v>
      </c>
      <c r="H34" s="26" t="str">
        <f t="shared" ca="1" si="8"/>
        <v xml:space="preserve">   ESper</v>
      </c>
      <c r="I34" s="21" t="str">
        <f t="shared" ca="1" si="9"/>
        <v xml:space="preserve">  SPI(t)per</v>
      </c>
      <c r="J34" s="21" t="str">
        <f t="shared" ca="1" si="5"/>
        <v xml:space="preserve">  SPI(t)cum</v>
      </c>
      <c r="K34" s="24" t="str">
        <f t="shared" ca="1" si="6"/>
        <v>AT</v>
      </c>
      <c r="L34" s="21" t="str">
        <f t="shared" ca="1" si="10"/>
        <v xml:space="preserve">  SV(t)per</v>
      </c>
      <c r="M34" s="59" t="str">
        <f t="shared" ca="1" si="7"/>
        <v xml:space="preserve"> SV(t)cum</v>
      </c>
      <c r="N34" s="61" t="str">
        <f t="shared" ca="1" si="11"/>
        <v>IEAC(t)nx</v>
      </c>
      <c r="O34" s="44" t="str">
        <f t="shared" ca="1" si="12"/>
        <v>Comp Date</v>
      </c>
      <c r="P34" s="27" t="str">
        <f>IF('Data Conv'!A35 = 0, "", 'Data Conv'!A35)</f>
        <v/>
      </c>
      <c r="Q34" s="27" t="str">
        <f>IF('Data Conv'!B35 = 0, "", 'Data Conv'!B35)</f>
        <v/>
      </c>
      <c r="R34" s="67" t="str">
        <f t="shared" si="13"/>
        <v>Period</v>
      </c>
      <c r="S34" s="61" t="str">
        <f ca="1" xml:space="preserve"> IF(ISNUMBER($W34),IF(COUNT($Q$3:$Q34)&gt;0,$W34 + $Q$54 - $V34 - $X34, $W34),"IEAC(t)sp")</f>
        <v>IEAC(t)sp</v>
      </c>
      <c r="T34" s="44" t="str">
        <f t="shared" ca="1" si="14"/>
        <v>Comp Date</v>
      </c>
      <c r="U34" s="65">
        <f>COUNTIF($P$3:$P34,"XX")</f>
        <v>2</v>
      </c>
      <c r="V34" s="65">
        <f>COUNTIF($Q$3:$Q34,"XX")</f>
        <v>4</v>
      </c>
      <c r="W34" s="174" t="str">
        <f t="shared" ca="1" si="15"/>
        <v>IEAC(t)sp2</v>
      </c>
      <c r="X34" s="177" t="str">
        <f ca="1">IF(OR($P34 = "XX", ISNUMBER($P34)),IF($W34 &lt; MATCH(MAX($Q$3:$Q$52),$Q$3:$Q$52,1), COUNTIF(OFFSET($Q$3, $W34,0):$Q$52, "XX"),0), "DT Count")</f>
        <v>DT Count</v>
      </c>
    </row>
    <row r="35" spans="1:24" x14ac:dyDescent="0.2">
      <c r="A35" s="27" t="str">
        <f ca="1">'Data Conv'!G36</f>
        <v/>
      </c>
      <c r="B35" s="27" t="str">
        <f ca="1">'Data Conv'!H36</f>
        <v/>
      </c>
      <c r="C35" s="16" t="str">
        <f t="shared" ref="C35:C52" ca="1" si="17">IF(ISNUMBER(A35),COUNTIF($B$3:$B$52,CONCATENATE("&lt;=",A35)),"Pc=&gt;Sc")</f>
        <v>Pc=&gt;Sc</v>
      </c>
      <c r="D35" s="17" t="str">
        <f t="shared" ref="D35:D52" ca="1" si="18">IF(ISNUMBER(A35),A35-OFFSET($B$3,C35-1,0),"    NUM")</f>
        <v xml:space="preserve">    NUM</v>
      </c>
      <c r="E35" s="17" t="str">
        <f t="shared" ca="1" si="16"/>
        <v xml:space="preserve">     DENOM</v>
      </c>
      <c r="F35" s="18" t="str">
        <f t="shared" ref="F35:F52" ca="1" si="19">IF(ISNUMBER(A35),IF(E35 = 0,0,D35/E35)," InterpVal")</f>
        <v xml:space="preserve"> InterpVal</v>
      </c>
      <c r="G35" s="26" t="str">
        <f t="shared" ref="G35:G52" ca="1" si="20">IF(ISNUMBER(A35),C35+F35,"  EScum")</f>
        <v xml:space="preserve">  EScum</v>
      </c>
      <c r="H35" s="26" t="str">
        <f t="shared" ca="1" si="8"/>
        <v xml:space="preserve">   ESper</v>
      </c>
      <c r="I35" s="21" t="str">
        <f t="shared" ca="1" si="9"/>
        <v xml:space="preserve">  SPI(t)per</v>
      </c>
      <c r="J35" s="21" t="str">
        <f t="shared" ref="J35:J52" ca="1" si="21">IF(ISNUMBER(A35),G35/K35,"  SPI(t)cum")</f>
        <v xml:space="preserve">  SPI(t)cum</v>
      </c>
      <c r="K35" s="24" t="str">
        <f t="shared" ref="K35:K52" ca="1" si="22">IF(ISNUMBER(A35),K34 + 1,  "AT")</f>
        <v>AT</v>
      </c>
      <c r="L35" s="21" t="str">
        <f t="shared" ca="1" si="10"/>
        <v xml:space="preserve">  SV(t)per</v>
      </c>
      <c r="M35" s="59" t="str">
        <f t="shared" ref="M35:M52" ca="1" si="23">IF(ISNUMBER(A35),G35 - K35," SV(t)cum")</f>
        <v xml:space="preserve"> SV(t)cum</v>
      </c>
      <c r="N35" s="61" t="str">
        <f t="shared" ca="1" si="11"/>
        <v>IEAC(t)nx</v>
      </c>
      <c r="O35" s="44" t="str">
        <f t="shared" ca="1" si="12"/>
        <v>Comp Date</v>
      </c>
      <c r="P35" s="27" t="str">
        <f>IF('Data Conv'!A36 = 0, "", 'Data Conv'!A36)</f>
        <v/>
      </c>
      <c r="Q35" s="27" t="str">
        <f>IF('Data Conv'!B36 = 0, "", 'Data Conv'!B36)</f>
        <v/>
      </c>
      <c r="R35" s="67" t="str">
        <f t="shared" si="13"/>
        <v>Period</v>
      </c>
      <c r="S35" s="61" t="str">
        <f ca="1" xml:space="preserve"> IF(ISNUMBER($W35),IF(COUNT($Q$3:$Q35)&gt;0,$W35 + $Q$54 - $V35 - $X35, $W35),"IEAC(t)sp")</f>
        <v>IEAC(t)sp</v>
      </c>
      <c r="T35" s="44" t="str">
        <f t="shared" ca="1" si="14"/>
        <v>Comp Date</v>
      </c>
      <c r="U35" s="65">
        <f>COUNTIF($P$3:$P35,"XX")</f>
        <v>2</v>
      </c>
      <c r="V35" s="65">
        <f>COUNTIF($Q$3:$Q35,"XX")</f>
        <v>4</v>
      </c>
      <c r="W35" s="174" t="str">
        <f t="shared" ca="1" si="15"/>
        <v>IEAC(t)sp2</v>
      </c>
      <c r="X35" s="177" t="str">
        <f ca="1">IF(OR($P35 = "XX", ISNUMBER($P35)),IF($W35 &lt; MATCH(MAX($Q$3:$Q$52),$Q$3:$Q$52,1), COUNTIF(OFFSET($Q$3, $W35,0):$Q$52, "XX"),0), "DT Count")</f>
        <v>DT Count</v>
      </c>
    </row>
    <row r="36" spans="1:24" x14ac:dyDescent="0.2">
      <c r="A36" s="27" t="str">
        <f ca="1">'Data Conv'!G37</f>
        <v/>
      </c>
      <c r="B36" s="27" t="str">
        <f ca="1">'Data Conv'!H37</f>
        <v/>
      </c>
      <c r="C36" s="16" t="str">
        <f t="shared" ca="1" si="17"/>
        <v>Pc=&gt;Sc</v>
      </c>
      <c r="D36" s="17" t="str">
        <f t="shared" ca="1" si="18"/>
        <v xml:space="preserve">    NUM</v>
      </c>
      <c r="E36" s="17" t="str">
        <f t="shared" ca="1" si="16"/>
        <v xml:space="preserve">     DENOM</v>
      </c>
      <c r="F36" s="18" t="str">
        <f t="shared" ca="1" si="19"/>
        <v xml:space="preserve"> InterpVal</v>
      </c>
      <c r="G36" s="26" t="str">
        <f t="shared" ca="1" si="20"/>
        <v xml:space="preserve">  EScum</v>
      </c>
      <c r="H36" s="26" t="str">
        <f t="shared" ca="1" si="8"/>
        <v xml:space="preserve">   ESper</v>
      </c>
      <c r="I36" s="21" t="str">
        <f t="shared" ca="1" si="9"/>
        <v xml:space="preserve">  SPI(t)per</v>
      </c>
      <c r="J36" s="21" t="str">
        <f t="shared" ca="1" si="21"/>
        <v xml:space="preserve">  SPI(t)cum</v>
      </c>
      <c r="K36" s="24" t="str">
        <f t="shared" ca="1" si="22"/>
        <v>AT</v>
      </c>
      <c r="L36" s="21" t="str">
        <f t="shared" ca="1" si="10"/>
        <v xml:space="preserve">  SV(t)per</v>
      </c>
      <c r="M36" s="59" t="str">
        <f t="shared" ca="1" si="23"/>
        <v xml:space="preserve"> SV(t)cum</v>
      </c>
      <c r="N36" s="61" t="str">
        <f t="shared" ca="1" si="11"/>
        <v>IEAC(t)nx</v>
      </c>
      <c r="O36" s="44" t="str">
        <f t="shared" ca="1" si="12"/>
        <v>Comp Date</v>
      </c>
      <c r="P36" s="27" t="str">
        <f>IF('Data Conv'!A37 = 0, "", 'Data Conv'!A37)</f>
        <v/>
      </c>
      <c r="Q36" s="27" t="str">
        <f>IF('Data Conv'!B37 = 0, "", 'Data Conv'!B37)</f>
        <v/>
      </c>
      <c r="R36" s="67" t="str">
        <f t="shared" si="13"/>
        <v>Period</v>
      </c>
      <c r="S36" s="61" t="str">
        <f ca="1" xml:space="preserve"> IF(ISNUMBER($W36),IF(COUNT($Q$3:$Q36)&gt;0,$W36 + $Q$54 - $V36 - $X36, $W36),"IEAC(t)sp")</f>
        <v>IEAC(t)sp</v>
      </c>
      <c r="T36" s="44" t="str">
        <f t="shared" ca="1" si="14"/>
        <v>Comp Date</v>
      </c>
      <c r="U36" s="65">
        <f>COUNTIF($P$3:$P36,"XX")</f>
        <v>2</v>
      </c>
      <c r="V36" s="65">
        <f>COUNTIF($Q$3:$Q36,"XX")</f>
        <v>4</v>
      </c>
      <c r="W36" s="174" t="str">
        <f t="shared" ca="1" si="15"/>
        <v>IEAC(t)sp2</v>
      </c>
      <c r="X36" s="177" t="str">
        <f ca="1">IF(OR($P36 = "XX", ISNUMBER($P36)),IF($W36 &lt; MATCH(MAX($Q$3:$Q$52),$Q$3:$Q$52,1), COUNTIF(OFFSET($Q$3, $W36,0):$Q$52, "XX"),0), "DT Count")</f>
        <v>DT Count</v>
      </c>
    </row>
    <row r="37" spans="1:24" x14ac:dyDescent="0.2">
      <c r="A37" s="27" t="str">
        <f ca="1">'Data Conv'!G38</f>
        <v/>
      </c>
      <c r="B37" s="27" t="str">
        <f ca="1">'Data Conv'!H38</f>
        <v/>
      </c>
      <c r="C37" s="16" t="str">
        <f t="shared" ca="1" si="17"/>
        <v>Pc=&gt;Sc</v>
      </c>
      <c r="D37" s="17" t="str">
        <f t="shared" ca="1" si="18"/>
        <v xml:space="preserve">    NUM</v>
      </c>
      <c r="E37" s="17" t="str">
        <f t="shared" ca="1" si="16"/>
        <v xml:space="preserve">     DENOM</v>
      </c>
      <c r="F37" s="18" t="str">
        <f t="shared" ca="1" si="19"/>
        <v xml:space="preserve"> InterpVal</v>
      </c>
      <c r="G37" s="26" t="str">
        <f t="shared" ca="1" si="20"/>
        <v xml:space="preserve">  EScum</v>
      </c>
      <c r="H37" s="26" t="str">
        <f t="shared" ca="1" si="8"/>
        <v xml:space="preserve">   ESper</v>
      </c>
      <c r="I37" s="21" t="str">
        <f t="shared" ca="1" si="9"/>
        <v xml:space="preserve">  SPI(t)per</v>
      </c>
      <c r="J37" s="21" t="str">
        <f t="shared" ca="1" si="21"/>
        <v xml:space="preserve">  SPI(t)cum</v>
      </c>
      <c r="K37" s="24" t="str">
        <f t="shared" ca="1" si="22"/>
        <v>AT</v>
      </c>
      <c r="L37" s="21" t="str">
        <f t="shared" ca="1" si="10"/>
        <v xml:space="preserve">  SV(t)per</v>
      </c>
      <c r="M37" s="59" t="str">
        <f t="shared" ca="1" si="23"/>
        <v xml:space="preserve"> SV(t)cum</v>
      </c>
      <c r="N37" s="61" t="str">
        <f t="shared" ca="1" si="11"/>
        <v>IEAC(t)nx</v>
      </c>
      <c r="O37" s="44" t="str">
        <f t="shared" ca="1" si="12"/>
        <v>Comp Date</v>
      </c>
      <c r="P37" s="27" t="str">
        <f>IF('Data Conv'!A38 = 0, "", 'Data Conv'!A38)</f>
        <v/>
      </c>
      <c r="Q37" s="27" t="str">
        <f>IF('Data Conv'!B38 = 0, "", 'Data Conv'!B38)</f>
        <v/>
      </c>
      <c r="R37" s="67" t="str">
        <f t="shared" si="13"/>
        <v>Period</v>
      </c>
      <c r="S37" s="61" t="str">
        <f ca="1" xml:space="preserve"> IF(ISNUMBER($W37),IF(COUNT($Q$3:$Q37)&gt;0,$W37 + $Q$54 - $V37 - $X37, $W37),"IEAC(t)sp")</f>
        <v>IEAC(t)sp</v>
      </c>
      <c r="T37" s="44" t="str">
        <f t="shared" ca="1" si="14"/>
        <v>Comp Date</v>
      </c>
      <c r="U37" s="65">
        <f>COUNTIF($P$3:$P37,"XX")</f>
        <v>2</v>
      </c>
      <c r="V37" s="65">
        <f>COUNTIF($Q$3:$Q37,"XX")</f>
        <v>4</v>
      </c>
      <c r="W37" s="174" t="str">
        <f t="shared" ca="1" si="15"/>
        <v>IEAC(t)sp2</v>
      </c>
      <c r="X37" s="177" t="str">
        <f ca="1">IF(OR($P37 = "XX", ISNUMBER($P37)),IF($W37 &lt; MATCH(MAX($Q$3:$Q$52),$Q$3:$Q$52,1), COUNTIF(OFFSET($Q$3, $W37,0):$Q$52, "XX"),0), "DT Count")</f>
        <v>DT Count</v>
      </c>
    </row>
    <row r="38" spans="1:24" x14ac:dyDescent="0.2">
      <c r="A38" s="27" t="str">
        <f ca="1">'Data Conv'!G39</f>
        <v/>
      </c>
      <c r="B38" s="27" t="str">
        <f ca="1">'Data Conv'!H39</f>
        <v/>
      </c>
      <c r="C38" s="16" t="str">
        <f t="shared" ca="1" si="17"/>
        <v>Pc=&gt;Sc</v>
      </c>
      <c r="D38" s="17" t="str">
        <f t="shared" ca="1" si="18"/>
        <v xml:space="preserve">    NUM</v>
      </c>
      <c r="E38" s="17" t="str">
        <f t="shared" ca="1" si="16"/>
        <v xml:space="preserve">     DENOM</v>
      </c>
      <c r="F38" s="18" t="str">
        <f t="shared" ca="1" si="19"/>
        <v xml:space="preserve"> InterpVal</v>
      </c>
      <c r="G38" s="26" t="str">
        <f t="shared" ca="1" si="20"/>
        <v xml:space="preserve">  EScum</v>
      </c>
      <c r="H38" s="26" t="str">
        <f t="shared" ca="1" si="8"/>
        <v xml:space="preserve">   ESper</v>
      </c>
      <c r="I38" s="21" t="str">
        <f t="shared" ca="1" si="9"/>
        <v xml:space="preserve">  SPI(t)per</v>
      </c>
      <c r="J38" s="21" t="str">
        <f t="shared" ca="1" si="21"/>
        <v xml:space="preserve">  SPI(t)cum</v>
      </c>
      <c r="K38" s="24" t="str">
        <f t="shared" ca="1" si="22"/>
        <v>AT</v>
      </c>
      <c r="L38" s="21" t="str">
        <f t="shared" ca="1" si="10"/>
        <v xml:space="preserve">  SV(t)per</v>
      </c>
      <c r="M38" s="59" t="str">
        <f t="shared" ca="1" si="23"/>
        <v xml:space="preserve"> SV(t)cum</v>
      </c>
      <c r="N38" s="61" t="str">
        <f t="shared" ca="1" si="11"/>
        <v>IEAC(t)nx</v>
      </c>
      <c r="O38" s="44" t="str">
        <f t="shared" ca="1" si="12"/>
        <v>Comp Date</v>
      </c>
      <c r="P38" s="27" t="str">
        <f>IF('Data Conv'!A39 = 0, "", 'Data Conv'!A39)</f>
        <v/>
      </c>
      <c r="Q38" s="27" t="str">
        <f>IF('Data Conv'!B39 = 0, "", 'Data Conv'!B39)</f>
        <v/>
      </c>
      <c r="R38" s="67" t="str">
        <f t="shared" si="13"/>
        <v>Period</v>
      </c>
      <c r="S38" s="61" t="str">
        <f ca="1" xml:space="preserve"> IF(ISNUMBER($W38),IF(COUNT($Q$3:$Q38)&gt;0,$W38 + $Q$54 - $V38 - $X38, $W38),"IEAC(t)sp")</f>
        <v>IEAC(t)sp</v>
      </c>
      <c r="T38" s="44" t="str">
        <f t="shared" ca="1" si="14"/>
        <v>Comp Date</v>
      </c>
      <c r="U38" s="65">
        <f>COUNTIF($P$3:$P38,"XX")</f>
        <v>2</v>
      </c>
      <c r="V38" s="65">
        <f>COUNTIF($Q$3:$Q38,"XX")</f>
        <v>4</v>
      </c>
      <c r="W38" s="174" t="str">
        <f t="shared" ca="1" si="15"/>
        <v>IEAC(t)sp2</v>
      </c>
      <c r="X38" s="177" t="str">
        <f ca="1">IF(OR($P38 = "XX", ISNUMBER($P38)),IF($W38 &lt; MATCH(MAX($Q$3:$Q$52),$Q$3:$Q$52,1), COUNTIF(OFFSET($Q$3, $W38,0):$Q$52, "XX"),0), "DT Count")</f>
        <v>DT Count</v>
      </c>
    </row>
    <row r="39" spans="1:24" x14ac:dyDescent="0.2">
      <c r="A39" s="27" t="str">
        <f ca="1">'Data Conv'!G40</f>
        <v/>
      </c>
      <c r="B39" s="27" t="str">
        <f ca="1">'Data Conv'!H40</f>
        <v/>
      </c>
      <c r="C39" s="16" t="str">
        <f t="shared" ca="1" si="17"/>
        <v>Pc=&gt;Sc</v>
      </c>
      <c r="D39" s="17" t="str">
        <f t="shared" ca="1" si="18"/>
        <v xml:space="preserve">    NUM</v>
      </c>
      <c r="E39" s="17" t="str">
        <f t="shared" ca="1" si="16"/>
        <v xml:space="preserve">     DENOM</v>
      </c>
      <c r="F39" s="18" t="str">
        <f t="shared" ca="1" si="19"/>
        <v xml:space="preserve"> InterpVal</v>
      </c>
      <c r="G39" s="26" t="str">
        <f t="shared" ca="1" si="20"/>
        <v xml:space="preserve">  EScum</v>
      </c>
      <c r="H39" s="26" t="str">
        <f t="shared" ca="1" si="8"/>
        <v xml:space="preserve">   ESper</v>
      </c>
      <c r="I39" s="21" t="str">
        <f t="shared" ca="1" si="9"/>
        <v xml:space="preserve">  SPI(t)per</v>
      </c>
      <c r="J39" s="21" t="str">
        <f t="shared" ca="1" si="21"/>
        <v xml:space="preserve">  SPI(t)cum</v>
      </c>
      <c r="K39" s="24" t="str">
        <f t="shared" ca="1" si="22"/>
        <v>AT</v>
      </c>
      <c r="L39" s="21" t="str">
        <f t="shared" ca="1" si="10"/>
        <v xml:space="preserve">  SV(t)per</v>
      </c>
      <c r="M39" s="59" t="str">
        <f t="shared" ca="1" si="23"/>
        <v xml:space="preserve"> SV(t)cum</v>
      </c>
      <c r="N39" s="61" t="str">
        <f t="shared" ca="1" si="11"/>
        <v>IEAC(t)nx</v>
      </c>
      <c r="O39" s="44" t="str">
        <f t="shared" ca="1" si="12"/>
        <v>Comp Date</v>
      </c>
      <c r="P39" s="27" t="str">
        <f>IF('Data Conv'!A40 = 0, "", 'Data Conv'!A40)</f>
        <v/>
      </c>
      <c r="Q39" s="27" t="str">
        <f>IF('Data Conv'!B40 = 0, "", 'Data Conv'!B40)</f>
        <v/>
      </c>
      <c r="R39" s="67" t="str">
        <f t="shared" si="13"/>
        <v>Period</v>
      </c>
      <c r="S39" s="61" t="str">
        <f ca="1" xml:space="preserve"> IF(ISNUMBER($W39),IF(COUNT($Q$3:$Q39)&gt;0,$W39 + $Q$54 - $V39 - $X39, $W39),"IEAC(t)sp")</f>
        <v>IEAC(t)sp</v>
      </c>
      <c r="T39" s="44" t="str">
        <f t="shared" ca="1" si="14"/>
        <v>Comp Date</v>
      </c>
      <c r="U39" s="65">
        <f>COUNTIF($P$3:$P39,"XX")</f>
        <v>2</v>
      </c>
      <c r="V39" s="65">
        <f>COUNTIF($Q$3:$Q39,"XX")</f>
        <v>4</v>
      </c>
      <c r="W39" s="174" t="str">
        <f t="shared" ca="1" si="15"/>
        <v>IEAC(t)sp2</v>
      </c>
      <c r="X39" s="177" t="str">
        <f ca="1">IF(OR($P39 = "XX", ISNUMBER($P39)),IF($W39 &lt; MATCH(MAX($Q$3:$Q$52),$Q$3:$Q$52,1), COUNTIF(OFFSET($Q$3, $W39,0):$Q$52, "XX"),0), "DT Count")</f>
        <v>DT Count</v>
      </c>
    </row>
    <row r="40" spans="1:24" x14ac:dyDescent="0.2">
      <c r="A40" s="27" t="str">
        <f ca="1">'Data Conv'!G41</f>
        <v/>
      </c>
      <c r="B40" s="27" t="str">
        <f ca="1">'Data Conv'!H41</f>
        <v/>
      </c>
      <c r="C40" s="16" t="str">
        <f t="shared" ca="1" si="17"/>
        <v>Pc=&gt;Sc</v>
      </c>
      <c r="D40" s="17" t="str">
        <f t="shared" ca="1" si="18"/>
        <v xml:space="preserve">    NUM</v>
      </c>
      <c r="E40" s="17" t="str">
        <f t="shared" ca="1" si="16"/>
        <v xml:space="preserve">     DENOM</v>
      </c>
      <c r="F40" s="18" t="str">
        <f t="shared" ca="1" si="19"/>
        <v xml:space="preserve"> InterpVal</v>
      </c>
      <c r="G40" s="26" t="str">
        <f t="shared" ca="1" si="20"/>
        <v xml:space="preserve">  EScum</v>
      </c>
      <c r="H40" s="26" t="str">
        <f t="shared" ca="1" si="8"/>
        <v xml:space="preserve">   ESper</v>
      </c>
      <c r="I40" s="21" t="str">
        <f t="shared" ca="1" si="9"/>
        <v xml:space="preserve">  SPI(t)per</v>
      </c>
      <c r="J40" s="21" t="str">
        <f t="shared" ca="1" si="21"/>
        <v xml:space="preserve">  SPI(t)cum</v>
      </c>
      <c r="K40" s="24" t="str">
        <f t="shared" ca="1" si="22"/>
        <v>AT</v>
      </c>
      <c r="L40" s="21" t="str">
        <f t="shared" ca="1" si="10"/>
        <v xml:space="preserve">  SV(t)per</v>
      </c>
      <c r="M40" s="59" t="str">
        <f t="shared" ca="1" si="23"/>
        <v xml:space="preserve"> SV(t)cum</v>
      </c>
      <c r="N40" s="61" t="str">
        <f t="shared" ca="1" si="11"/>
        <v>IEAC(t)nx</v>
      </c>
      <c r="O40" s="44" t="str">
        <f t="shared" ca="1" si="12"/>
        <v>Comp Date</v>
      </c>
      <c r="P40" s="27" t="str">
        <f>IF('Data Conv'!A41 = 0, "", 'Data Conv'!A41)</f>
        <v/>
      </c>
      <c r="Q40" s="27" t="str">
        <f>IF('Data Conv'!B41 = 0, "", 'Data Conv'!B41)</f>
        <v/>
      </c>
      <c r="R40" s="67" t="str">
        <f t="shared" si="13"/>
        <v>Period</v>
      </c>
      <c r="S40" s="61" t="str">
        <f ca="1" xml:space="preserve"> IF(ISNUMBER($W40),IF(COUNT($Q$3:$Q40)&gt;0,$W40 + $Q$54 - $V40 - $X40, $W40),"IEAC(t)sp")</f>
        <v>IEAC(t)sp</v>
      </c>
      <c r="T40" s="44" t="str">
        <f t="shared" ca="1" si="14"/>
        <v>Comp Date</v>
      </c>
      <c r="U40" s="65">
        <f>COUNTIF($P$3:$P40,"XX")</f>
        <v>2</v>
      </c>
      <c r="V40" s="65">
        <f>COUNTIF($Q$3:$Q40,"XX")</f>
        <v>4</v>
      </c>
      <c r="W40" s="174" t="str">
        <f t="shared" ca="1" si="15"/>
        <v>IEAC(t)sp2</v>
      </c>
      <c r="X40" s="177" t="str">
        <f ca="1">IF(OR($P40 = "XX", ISNUMBER($P40)),IF($W40 &lt; MATCH(MAX($Q$3:$Q$52),$Q$3:$Q$52,1), COUNTIF(OFFSET($Q$3, $W40,0):$Q$52, "XX"),0), "DT Count")</f>
        <v>DT Count</v>
      </c>
    </row>
    <row r="41" spans="1:24" x14ac:dyDescent="0.2">
      <c r="A41" s="27" t="str">
        <f ca="1">'Data Conv'!G42</f>
        <v/>
      </c>
      <c r="B41" s="27" t="str">
        <f ca="1">'Data Conv'!H42</f>
        <v/>
      </c>
      <c r="C41" s="16" t="str">
        <f t="shared" ca="1" si="17"/>
        <v>Pc=&gt;Sc</v>
      </c>
      <c r="D41" s="17" t="str">
        <f t="shared" ca="1" si="18"/>
        <v xml:space="preserve">    NUM</v>
      </c>
      <c r="E41" s="17" t="str">
        <f t="shared" ca="1" si="16"/>
        <v xml:space="preserve">     DENOM</v>
      </c>
      <c r="F41" s="18" t="str">
        <f t="shared" ca="1" si="19"/>
        <v xml:space="preserve"> InterpVal</v>
      </c>
      <c r="G41" s="26" t="str">
        <f t="shared" ca="1" si="20"/>
        <v xml:space="preserve">  EScum</v>
      </c>
      <c r="H41" s="26" t="str">
        <f t="shared" ca="1" si="8"/>
        <v xml:space="preserve">   ESper</v>
      </c>
      <c r="I41" s="21" t="str">
        <f t="shared" ca="1" si="9"/>
        <v xml:space="preserve">  SPI(t)per</v>
      </c>
      <c r="J41" s="21" t="str">
        <f t="shared" ca="1" si="21"/>
        <v xml:space="preserve">  SPI(t)cum</v>
      </c>
      <c r="K41" s="24" t="str">
        <f t="shared" ca="1" si="22"/>
        <v>AT</v>
      </c>
      <c r="L41" s="21" t="str">
        <f t="shared" ca="1" si="10"/>
        <v xml:space="preserve">  SV(t)per</v>
      </c>
      <c r="M41" s="59" t="str">
        <f t="shared" ca="1" si="23"/>
        <v xml:space="preserve"> SV(t)cum</v>
      </c>
      <c r="N41" s="61" t="str">
        <f t="shared" ca="1" si="11"/>
        <v>IEAC(t)nx</v>
      </c>
      <c r="O41" s="44" t="str">
        <f t="shared" ca="1" si="12"/>
        <v>Comp Date</v>
      </c>
      <c r="P41" s="27" t="str">
        <f>IF('Data Conv'!A42 = 0, "", 'Data Conv'!A42)</f>
        <v/>
      </c>
      <c r="Q41" s="27" t="str">
        <f>IF('Data Conv'!B42 = 0, "", 'Data Conv'!B42)</f>
        <v/>
      </c>
      <c r="R41" s="67" t="str">
        <f t="shared" si="13"/>
        <v>Period</v>
      </c>
      <c r="S41" s="61" t="str">
        <f ca="1" xml:space="preserve"> IF(ISNUMBER($W41),IF(COUNT($Q$3:$Q41)&gt;0,$W41 + $Q$54 - $V41 - $X41, $W41),"IEAC(t)sp")</f>
        <v>IEAC(t)sp</v>
      </c>
      <c r="T41" s="44" t="str">
        <f t="shared" ca="1" si="14"/>
        <v>Comp Date</v>
      </c>
      <c r="U41" s="65">
        <f>COUNTIF($P$3:$P41,"XX")</f>
        <v>2</v>
      </c>
      <c r="V41" s="65">
        <f>COUNTIF($Q$3:$Q41,"XX")</f>
        <v>4</v>
      </c>
      <c r="W41" s="174" t="str">
        <f t="shared" ca="1" si="15"/>
        <v>IEAC(t)sp2</v>
      </c>
      <c r="X41" s="177" t="str">
        <f ca="1">IF(OR($P41 = "XX", ISNUMBER($P41)),IF($W41 &lt; MATCH(MAX($Q$3:$Q$52),$Q$3:$Q$52,1), COUNTIF(OFFSET($Q$3, $W41,0):$Q$52, "XX"),0), "DT Count")</f>
        <v>DT Count</v>
      </c>
    </row>
    <row r="42" spans="1:24" x14ac:dyDescent="0.2">
      <c r="A42" s="27" t="str">
        <f ca="1">'Data Conv'!G43</f>
        <v/>
      </c>
      <c r="B42" s="27" t="str">
        <f ca="1">'Data Conv'!H43</f>
        <v/>
      </c>
      <c r="C42" s="16" t="str">
        <f t="shared" ca="1" si="17"/>
        <v>Pc=&gt;Sc</v>
      </c>
      <c r="D42" s="17" t="str">
        <f t="shared" ca="1" si="18"/>
        <v xml:space="preserve">    NUM</v>
      </c>
      <c r="E42" s="17" t="str">
        <f t="shared" ca="1" si="16"/>
        <v xml:space="preserve">     DENOM</v>
      </c>
      <c r="F42" s="18" t="str">
        <f t="shared" ca="1" si="19"/>
        <v xml:space="preserve"> InterpVal</v>
      </c>
      <c r="G42" s="26" t="str">
        <f t="shared" ca="1" si="20"/>
        <v xml:space="preserve">  EScum</v>
      </c>
      <c r="H42" s="26" t="str">
        <f t="shared" ca="1" si="8"/>
        <v xml:space="preserve">   ESper</v>
      </c>
      <c r="I42" s="21" t="str">
        <f t="shared" ca="1" si="9"/>
        <v xml:space="preserve">  SPI(t)per</v>
      </c>
      <c r="J42" s="21" t="str">
        <f t="shared" ca="1" si="21"/>
        <v xml:space="preserve">  SPI(t)cum</v>
      </c>
      <c r="K42" s="24" t="str">
        <f t="shared" ca="1" si="22"/>
        <v>AT</v>
      </c>
      <c r="L42" s="21" t="str">
        <f t="shared" ca="1" si="10"/>
        <v xml:space="preserve">  SV(t)per</v>
      </c>
      <c r="M42" s="59" t="str">
        <f t="shared" ca="1" si="23"/>
        <v xml:space="preserve"> SV(t)cum</v>
      </c>
      <c r="N42" s="61" t="str">
        <f t="shared" ca="1" si="11"/>
        <v>IEAC(t)nx</v>
      </c>
      <c r="O42" s="44" t="str">
        <f t="shared" ca="1" si="12"/>
        <v>Comp Date</v>
      </c>
      <c r="P42" s="27" t="str">
        <f>IF('Data Conv'!A43 = 0, "", 'Data Conv'!A43)</f>
        <v/>
      </c>
      <c r="Q42" s="27" t="str">
        <f>IF('Data Conv'!B43 = 0, "", 'Data Conv'!B43)</f>
        <v/>
      </c>
      <c r="R42" s="67" t="str">
        <f t="shared" si="13"/>
        <v>Period</v>
      </c>
      <c r="S42" s="61" t="str">
        <f ca="1" xml:space="preserve"> IF(ISNUMBER($W42),IF(COUNT($Q$3:$Q42)&gt;0,$W42 + $Q$54 - $V42 - $X42, $W42),"IEAC(t)sp")</f>
        <v>IEAC(t)sp</v>
      </c>
      <c r="T42" s="44" t="str">
        <f t="shared" ca="1" si="14"/>
        <v>Comp Date</v>
      </c>
      <c r="U42" s="65">
        <f>COUNTIF($P$3:$P42,"XX")</f>
        <v>2</v>
      </c>
      <c r="V42" s="65">
        <f>COUNTIF($Q$3:$Q42,"XX")</f>
        <v>4</v>
      </c>
      <c r="W42" s="174" t="str">
        <f t="shared" ca="1" si="15"/>
        <v>IEAC(t)sp2</v>
      </c>
      <c r="X42" s="177" t="str">
        <f ca="1">IF(OR($P42 = "XX", ISNUMBER($P42)),IF($W42 &lt; MATCH(MAX($Q$3:$Q$52),$Q$3:$Q$52,1), COUNTIF(OFFSET($Q$3, $W42,0):$Q$52, "XX"),0), "DT Count")</f>
        <v>DT Count</v>
      </c>
    </row>
    <row r="43" spans="1:24" x14ac:dyDescent="0.2">
      <c r="A43" s="27" t="str">
        <f ca="1">'Data Conv'!G44</f>
        <v/>
      </c>
      <c r="B43" s="27" t="str">
        <f ca="1">'Data Conv'!H44</f>
        <v/>
      </c>
      <c r="C43" s="16" t="str">
        <f t="shared" ca="1" si="17"/>
        <v>Pc=&gt;Sc</v>
      </c>
      <c r="D43" s="17" t="str">
        <f t="shared" ca="1" si="18"/>
        <v xml:space="preserve">    NUM</v>
      </c>
      <c r="E43" s="17" t="str">
        <f t="shared" ca="1" si="16"/>
        <v xml:space="preserve">     DENOM</v>
      </c>
      <c r="F43" s="18" t="str">
        <f t="shared" ca="1" si="19"/>
        <v xml:space="preserve"> InterpVal</v>
      </c>
      <c r="G43" s="26" t="str">
        <f t="shared" ca="1" si="20"/>
        <v xml:space="preserve">  EScum</v>
      </c>
      <c r="H43" s="26" t="str">
        <f t="shared" ca="1" si="8"/>
        <v xml:space="preserve">   ESper</v>
      </c>
      <c r="I43" s="21" t="str">
        <f t="shared" ca="1" si="9"/>
        <v xml:space="preserve">  SPI(t)per</v>
      </c>
      <c r="J43" s="21" t="str">
        <f t="shared" ca="1" si="21"/>
        <v xml:space="preserve">  SPI(t)cum</v>
      </c>
      <c r="K43" s="24" t="str">
        <f t="shared" ca="1" si="22"/>
        <v>AT</v>
      </c>
      <c r="L43" s="21" t="str">
        <f t="shared" ca="1" si="10"/>
        <v xml:space="preserve">  SV(t)per</v>
      </c>
      <c r="M43" s="59" t="str">
        <f t="shared" ca="1" si="23"/>
        <v xml:space="preserve"> SV(t)cum</v>
      </c>
      <c r="N43" s="61" t="str">
        <f t="shared" ca="1" si="11"/>
        <v>IEAC(t)nx</v>
      </c>
      <c r="O43" s="44" t="str">
        <f t="shared" ca="1" si="12"/>
        <v>Comp Date</v>
      </c>
      <c r="P43" s="27" t="str">
        <f>IF('Data Conv'!A44 = 0, "", 'Data Conv'!A44)</f>
        <v/>
      </c>
      <c r="Q43" s="27" t="str">
        <f>IF('Data Conv'!B44 = 0, "", 'Data Conv'!B44)</f>
        <v/>
      </c>
      <c r="R43" s="67" t="str">
        <f t="shared" si="13"/>
        <v>Period</v>
      </c>
      <c r="S43" s="61" t="str">
        <f ca="1" xml:space="preserve"> IF(ISNUMBER($W43),IF(COUNT($Q$3:$Q43)&gt;0,$W43 + $Q$54 - $V43 - $X43, $W43),"IEAC(t)sp")</f>
        <v>IEAC(t)sp</v>
      </c>
      <c r="T43" s="44" t="str">
        <f t="shared" ca="1" si="14"/>
        <v>Comp Date</v>
      </c>
      <c r="U43" s="65">
        <f>COUNTIF($P$3:$P43,"XX")</f>
        <v>2</v>
      </c>
      <c r="V43" s="65">
        <f>COUNTIF($Q$3:$Q43,"XX")</f>
        <v>4</v>
      </c>
      <c r="W43" s="174" t="str">
        <f t="shared" ca="1" si="15"/>
        <v>IEAC(t)sp2</v>
      </c>
      <c r="X43" s="177" t="str">
        <f ca="1">IF(OR($P43 = "XX", ISNUMBER($P43)),IF($W43 &lt; MATCH(MAX($Q$3:$Q$52),$Q$3:$Q$52,1), COUNTIF(OFFSET($Q$3, $W43,0):$Q$52, "XX"),0), "DT Count")</f>
        <v>DT Count</v>
      </c>
    </row>
    <row r="44" spans="1:24" x14ac:dyDescent="0.2">
      <c r="A44" s="27" t="str">
        <f ca="1">'Data Conv'!G45</f>
        <v/>
      </c>
      <c r="B44" s="27" t="str">
        <f ca="1">'Data Conv'!H45</f>
        <v/>
      </c>
      <c r="C44" s="16" t="str">
        <f t="shared" ca="1" si="17"/>
        <v>Pc=&gt;Sc</v>
      </c>
      <c r="D44" s="17" t="str">
        <f t="shared" ca="1" si="18"/>
        <v xml:space="preserve">    NUM</v>
      </c>
      <c r="E44" s="17" t="str">
        <f t="shared" ca="1" si="16"/>
        <v xml:space="preserve">     DENOM</v>
      </c>
      <c r="F44" s="18" t="str">
        <f t="shared" ca="1" si="19"/>
        <v xml:space="preserve"> InterpVal</v>
      </c>
      <c r="G44" s="26" t="str">
        <f t="shared" ca="1" si="20"/>
        <v xml:space="preserve">  EScum</v>
      </c>
      <c r="H44" s="26" t="str">
        <f t="shared" ca="1" si="8"/>
        <v xml:space="preserve">   ESper</v>
      </c>
      <c r="I44" s="21" t="str">
        <f t="shared" ca="1" si="9"/>
        <v xml:space="preserve">  SPI(t)per</v>
      </c>
      <c r="J44" s="21" t="str">
        <f t="shared" ca="1" si="21"/>
        <v xml:space="preserve">  SPI(t)cum</v>
      </c>
      <c r="K44" s="24" t="str">
        <f t="shared" ca="1" si="22"/>
        <v>AT</v>
      </c>
      <c r="L44" s="21" t="str">
        <f t="shared" ca="1" si="10"/>
        <v xml:space="preserve">  SV(t)per</v>
      </c>
      <c r="M44" s="59" t="str">
        <f t="shared" ca="1" si="23"/>
        <v xml:space="preserve"> SV(t)cum</v>
      </c>
      <c r="N44" s="61" t="str">
        <f t="shared" ca="1" si="11"/>
        <v>IEAC(t)nx</v>
      </c>
      <c r="O44" s="44" t="str">
        <f t="shared" ca="1" si="12"/>
        <v>Comp Date</v>
      </c>
      <c r="P44" s="27" t="str">
        <f>IF('Data Conv'!A45 = 0, "", 'Data Conv'!A45)</f>
        <v/>
      </c>
      <c r="Q44" s="27" t="str">
        <f>IF('Data Conv'!B45 = 0, "", 'Data Conv'!B45)</f>
        <v/>
      </c>
      <c r="R44" s="67" t="str">
        <f t="shared" si="13"/>
        <v>Period</v>
      </c>
      <c r="S44" s="61" t="str">
        <f ca="1" xml:space="preserve"> IF(ISNUMBER($W44),IF(COUNT($Q$3:$Q44)&gt;0,$W44 + $Q$54 - $V44 - $X44, $W44),"IEAC(t)sp")</f>
        <v>IEAC(t)sp</v>
      </c>
      <c r="T44" s="44" t="str">
        <f t="shared" ca="1" si="14"/>
        <v>Comp Date</v>
      </c>
      <c r="U44" s="65">
        <f>COUNTIF($P$3:$P44,"XX")</f>
        <v>2</v>
      </c>
      <c r="V44" s="65">
        <f>COUNTIF($Q$3:$Q44,"XX")</f>
        <v>4</v>
      </c>
      <c r="W44" s="174" t="str">
        <f t="shared" ca="1" si="15"/>
        <v>IEAC(t)sp2</v>
      </c>
      <c r="X44" s="177" t="str">
        <f ca="1">IF(OR($P44 = "XX", ISNUMBER($P44)),IF($W44 &lt; MATCH(MAX($Q$3:$Q$52),$Q$3:$Q$52,1), COUNTIF(OFFSET($Q$3, $W44,0):$Q$52, "XX"),0), "DT Count")</f>
        <v>DT Count</v>
      </c>
    </row>
    <row r="45" spans="1:24" x14ac:dyDescent="0.2">
      <c r="A45" s="27" t="str">
        <f ca="1">'Data Conv'!G46</f>
        <v/>
      </c>
      <c r="B45" s="27" t="str">
        <f ca="1">'Data Conv'!H46</f>
        <v/>
      </c>
      <c r="C45" s="16" t="str">
        <f t="shared" ca="1" si="17"/>
        <v>Pc=&gt;Sc</v>
      </c>
      <c r="D45" s="17" t="str">
        <f t="shared" ca="1" si="18"/>
        <v xml:space="preserve">    NUM</v>
      </c>
      <c r="E45" s="17" t="str">
        <f t="shared" ca="1" si="16"/>
        <v xml:space="preserve">     DENOM</v>
      </c>
      <c r="F45" s="18" t="str">
        <f t="shared" ca="1" si="19"/>
        <v xml:space="preserve"> InterpVal</v>
      </c>
      <c r="G45" s="26" t="str">
        <f t="shared" ca="1" si="20"/>
        <v xml:space="preserve">  EScum</v>
      </c>
      <c r="H45" s="26" t="str">
        <f t="shared" ca="1" si="8"/>
        <v xml:space="preserve">   ESper</v>
      </c>
      <c r="I45" s="21" t="str">
        <f t="shared" ca="1" si="9"/>
        <v xml:space="preserve">  SPI(t)per</v>
      </c>
      <c r="J45" s="21" t="str">
        <f t="shared" ca="1" si="21"/>
        <v xml:space="preserve">  SPI(t)cum</v>
      </c>
      <c r="K45" s="24" t="str">
        <f t="shared" ca="1" si="22"/>
        <v>AT</v>
      </c>
      <c r="L45" s="21" t="str">
        <f t="shared" ca="1" si="10"/>
        <v xml:space="preserve">  SV(t)per</v>
      </c>
      <c r="M45" s="59" t="str">
        <f t="shared" ca="1" si="23"/>
        <v xml:space="preserve"> SV(t)cum</v>
      </c>
      <c r="N45" s="61" t="str">
        <f t="shared" ca="1" si="11"/>
        <v>IEAC(t)nx</v>
      </c>
      <c r="O45" s="44" t="str">
        <f t="shared" ca="1" si="12"/>
        <v>Comp Date</v>
      </c>
      <c r="P45" s="27" t="str">
        <f>IF('Data Conv'!A46 = 0, "", 'Data Conv'!A46)</f>
        <v/>
      </c>
      <c r="Q45" s="27" t="str">
        <f>IF('Data Conv'!B46 = 0, "", 'Data Conv'!B46)</f>
        <v/>
      </c>
      <c r="R45" s="67" t="str">
        <f t="shared" si="13"/>
        <v>Period</v>
      </c>
      <c r="S45" s="61" t="str">
        <f ca="1" xml:space="preserve"> IF(ISNUMBER($W45),IF(COUNT($Q$3:$Q45)&gt;0,$W45 + $Q$54 - $V45 - $X45, $W45),"IEAC(t)sp")</f>
        <v>IEAC(t)sp</v>
      </c>
      <c r="T45" s="44" t="str">
        <f t="shared" ca="1" si="14"/>
        <v>Comp Date</v>
      </c>
      <c r="U45" s="65">
        <f>COUNTIF($P$3:$P45,"XX")</f>
        <v>2</v>
      </c>
      <c r="V45" s="65">
        <f>COUNTIF($Q$3:$Q45,"XX")</f>
        <v>4</v>
      </c>
      <c r="W45" s="174" t="str">
        <f t="shared" ca="1" si="15"/>
        <v>IEAC(t)sp2</v>
      </c>
      <c r="X45" s="177" t="str">
        <f ca="1">IF(OR($P45 = "XX", ISNUMBER($P45)),IF($W45 &lt; MATCH(MAX($Q$3:$Q$52),$Q$3:$Q$52,1), COUNTIF(OFFSET($Q$3, $W45,0):$Q$52, "XX"),0), "DT Count")</f>
        <v>DT Count</v>
      </c>
    </row>
    <row r="46" spans="1:24" x14ac:dyDescent="0.2">
      <c r="A46" s="27" t="str">
        <f ca="1">'Data Conv'!G47</f>
        <v/>
      </c>
      <c r="B46" s="27" t="str">
        <f ca="1">'Data Conv'!H47</f>
        <v/>
      </c>
      <c r="C46" s="16" t="str">
        <f t="shared" ca="1" si="17"/>
        <v>Pc=&gt;Sc</v>
      </c>
      <c r="D46" s="17" t="str">
        <f t="shared" ca="1" si="18"/>
        <v xml:space="preserve">    NUM</v>
      </c>
      <c r="E46" s="17" t="str">
        <f t="shared" ca="1" si="16"/>
        <v xml:space="preserve">     DENOM</v>
      </c>
      <c r="F46" s="18" t="str">
        <f t="shared" ca="1" si="19"/>
        <v xml:space="preserve"> InterpVal</v>
      </c>
      <c r="G46" s="26" t="str">
        <f t="shared" ca="1" si="20"/>
        <v xml:space="preserve">  EScum</v>
      </c>
      <c r="H46" s="26" t="str">
        <f t="shared" ca="1" si="8"/>
        <v xml:space="preserve">   ESper</v>
      </c>
      <c r="I46" s="21" t="str">
        <f t="shared" ca="1" si="9"/>
        <v xml:space="preserve">  SPI(t)per</v>
      </c>
      <c r="J46" s="21" t="str">
        <f t="shared" ca="1" si="21"/>
        <v xml:space="preserve">  SPI(t)cum</v>
      </c>
      <c r="K46" s="24" t="str">
        <f t="shared" ca="1" si="22"/>
        <v>AT</v>
      </c>
      <c r="L46" s="21" t="str">
        <f t="shared" ca="1" si="10"/>
        <v xml:space="preserve">  SV(t)per</v>
      </c>
      <c r="M46" s="59" t="str">
        <f t="shared" ca="1" si="23"/>
        <v xml:space="preserve"> SV(t)cum</v>
      </c>
      <c r="N46" s="61" t="str">
        <f t="shared" ca="1" si="11"/>
        <v>IEAC(t)nx</v>
      </c>
      <c r="O46" s="44" t="str">
        <f t="shared" ca="1" si="12"/>
        <v>Comp Date</v>
      </c>
      <c r="P46" s="27" t="str">
        <f>IF('Data Conv'!A47 = 0, "", 'Data Conv'!A47)</f>
        <v/>
      </c>
      <c r="Q46" s="27" t="str">
        <f>IF('Data Conv'!B47 = 0, "", 'Data Conv'!B47)</f>
        <v/>
      </c>
      <c r="R46" s="67" t="str">
        <f t="shared" si="13"/>
        <v>Period</v>
      </c>
      <c r="S46" s="61" t="str">
        <f ca="1" xml:space="preserve"> IF(ISNUMBER($W46),IF(COUNT($Q$3:$Q46)&gt;0,$W46 + $Q$54 - $V46 - $X46, $W46),"IEAC(t)sp")</f>
        <v>IEAC(t)sp</v>
      </c>
      <c r="T46" s="44" t="str">
        <f t="shared" ca="1" si="14"/>
        <v>Comp Date</v>
      </c>
      <c r="U46" s="65">
        <f>COUNTIF($P$3:$P46,"XX")</f>
        <v>2</v>
      </c>
      <c r="V46" s="65">
        <f>COUNTIF($Q$3:$Q46,"XX")</f>
        <v>4</v>
      </c>
      <c r="W46" s="174" t="str">
        <f t="shared" ca="1" si="15"/>
        <v>IEAC(t)sp2</v>
      </c>
      <c r="X46" s="177" t="str">
        <f ca="1">IF(OR($P46 = "XX", ISNUMBER($P46)),IF($W46 &lt; MATCH(MAX($Q$3:$Q$52),$Q$3:$Q$52,1), COUNTIF(OFFSET($Q$3, $W46,0):$Q$52, "XX"),0), "DT Count")</f>
        <v>DT Count</v>
      </c>
    </row>
    <row r="47" spans="1:24" x14ac:dyDescent="0.2">
      <c r="A47" s="27" t="str">
        <f ca="1">'Data Conv'!G48</f>
        <v/>
      </c>
      <c r="B47" s="27" t="str">
        <f ca="1">'Data Conv'!H48</f>
        <v/>
      </c>
      <c r="C47" s="16" t="str">
        <f t="shared" ca="1" si="17"/>
        <v>Pc=&gt;Sc</v>
      </c>
      <c r="D47" s="17" t="str">
        <f t="shared" ca="1" si="18"/>
        <v xml:space="preserve">    NUM</v>
      </c>
      <c r="E47" s="17" t="str">
        <f t="shared" ca="1" si="16"/>
        <v xml:space="preserve">     DENOM</v>
      </c>
      <c r="F47" s="18" t="str">
        <f t="shared" ca="1" si="19"/>
        <v xml:space="preserve"> InterpVal</v>
      </c>
      <c r="G47" s="26" t="str">
        <f t="shared" ca="1" si="20"/>
        <v xml:space="preserve">  EScum</v>
      </c>
      <c r="H47" s="26" t="str">
        <f t="shared" ca="1" si="8"/>
        <v xml:space="preserve">   ESper</v>
      </c>
      <c r="I47" s="21" t="str">
        <f t="shared" ca="1" si="9"/>
        <v xml:space="preserve">  SPI(t)per</v>
      </c>
      <c r="J47" s="21" t="str">
        <f t="shared" ca="1" si="21"/>
        <v xml:space="preserve">  SPI(t)cum</v>
      </c>
      <c r="K47" s="24" t="str">
        <f t="shared" ca="1" si="22"/>
        <v>AT</v>
      </c>
      <c r="L47" s="21" t="str">
        <f t="shared" ca="1" si="10"/>
        <v xml:space="preserve">  SV(t)per</v>
      </c>
      <c r="M47" s="59" t="str">
        <f t="shared" ca="1" si="23"/>
        <v xml:space="preserve"> SV(t)cum</v>
      </c>
      <c r="N47" s="61" t="str">
        <f t="shared" ca="1" si="11"/>
        <v>IEAC(t)nx</v>
      </c>
      <c r="O47" s="44" t="str">
        <f t="shared" ca="1" si="12"/>
        <v>Comp Date</v>
      </c>
      <c r="P47" s="27" t="str">
        <f>IF('Data Conv'!A48 = 0, "", 'Data Conv'!A48)</f>
        <v/>
      </c>
      <c r="Q47" s="27" t="str">
        <f>IF('Data Conv'!B48 = 0, "", 'Data Conv'!B48)</f>
        <v/>
      </c>
      <c r="R47" s="67" t="str">
        <f t="shared" si="13"/>
        <v>Period</v>
      </c>
      <c r="S47" s="61" t="str">
        <f ca="1" xml:space="preserve"> IF(ISNUMBER($W47),IF(COUNT($Q$3:$Q47)&gt;0,$W47 + $Q$54 - $V47 - $X47, $W47),"IEAC(t)sp")</f>
        <v>IEAC(t)sp</v>
      </c>
      <c r="T47" s="44" t="str">
        <f t="shared" ca="1" si="14"/>
        <v>Comp Date</v>
      </c>
      <c r="U47" s="65">
        <f>COUNTIF($P$3:$P47,"XX")</f>
        <v>2</v>
      </c>
      <c r="V47" s="65">
        <f>COUNTIF($Q$3:$Q47,"XX")</f>
        <v>4</v>
      </c>
      <c r="W47" s="174" t="str">
        <f t="shared" ca="1" si="15"/>
        <v>IEAC(t)sp2</v>
      </c>
      <c r="X47" s="177" t="str">
        <f ca="1">IF(OR($P47 = "XX", ISNUMBER($P47)),IF($W47 &lt; MATCH(MAX($Q$3:$Q$52),$Q$3:$Q$52,1), COUNTIF(OFFSET($Q$3, $W47,0):$Q$52, "XX"),0), "DT Count")</f>
        <v>DT Count</v>
      </c>
    </row>
    <row r="48" spans="1:24" x14ac:dyDescent="0.2">
      <c r="A48" s="27" t="str">
        <f ca="1">'Data Conv'!G49</f>
        <v/>
      </c>
      <c r="B48" s="27" t="str">
        <f ca="1">'Data Conv'!H49</f>
        <v/>
      </c>
      <c r="C48" s="16" t="str">
        <f t="shared" ca="1" si="17"/>
        <v>Pc=&gt;Sc</v>
      </c>
      <c r="D48" s="17" t="str">
        <f t="shared" ca="1" si="18"/>
        <v xml:space="preserve">    NUM</v>
      </c>
      <c r="E48" s="17" t="str">
        <f t="shared" ca="1" si="16"/>
        <v xml:space="preserve">     DENOM</v>
      </c>
      <c r="F48" s="18" t="str">
        <f t="shared" ca="1" si="19"/>
        <v xml:space="preserve"> InterpVal</v>
      </c>
      <c r="G48" s="26" t="str">
        <f t="shared" ca="1" si="20"/>
        <v xml:space="preserve">  EScum</v>
      </c>
      <c r="H48" s="26" t="str">
        <f t="shared" ca="1" si="8"/>
        <v xml:space="preserve">   ESper</v>
      </c>
      <c r="I48" s="21" t="str">
        <f t="shared" ca="1" si="9"/>
        <v xml:space="preserve">  SPI(t)per</v>
      </c>
      <c r="J48" s="21" t="str">
        <f t="shared" ca="1" si="21"/>
        <v xml:space="preserve">  SPI(t)cum</v>
      </c>
      <c r="K48" s="24" t="str">
        <f t="shared" ca="1" si="22"/>
        <v>AT</v>
      </c>
      <c r="L48" s="21" t="str">
        <f t="shared" ca="1" si="10"/>
        <v xml:space="preserve">  SV(t)per</v>
      </c>
      <c r="M48" s="59" t="str">
        <f t="shared" ca="1" si="23"/>
        <v xml:space="preserve"> SV(t)cum</v>
      </c>
      <c r="N48" s="61" t="str">
        <f t="shared" ca="1" si="11"/>
        <v>IEAC(t)nx</v>
      </c>
      <c r="O48" s="44" t="str">
        <f t="shared" ca="1" si="12"/>
        <v>Comp Date</v>
      </c>
      <c r="P48" s="27" t="str">
        <f>IF('Data Conv'!A49 = 0, "", 'Data Conv'!A49)</f>
        <v/>
      </c>
      <c r="Q48" s="27" t="str">
        <f>IF('Data Conv'!B49 = 0, "", 'Data Conv'!B49)</f>
        <v/>
      </c>
      <c r="R48" s="67" t="str">
        <f t="shared" si="13"/>
        <v>Period</v>
      </c>
      <c r="S48" s="61" t="str">
        <f ca="1" xml:space="preserve"> IF(ISNUMBER($W48),IF(COUNT($Q$3:$Q48)&gt;0,$W48 + $Q$54 - $V48 - $X48, $W48),"IEAC(t)sp")</f>
        <v>IEAC(t)sp</v>
      </c>
      <c r="T48" s="44" t="str">
        <f t="shared" ca="1" si="14"/>
        <v>Comp Date</v>
      </c>
      <c r="U48" s="65">
        <f>COUNTIF($P$3:$P48,"XX")</f>
        <v>2</v>
      </c>
      <c r="V48" s="65">
        <f>COUNTIF($Q$3:$Q48,"XX")</f>
        <v>4</v>
      </c>
      <c r="W48" s="174" t="str">
        <f t="shared" ca="1" si="15"/>
        <v>IEAC(t)sp2</v>
      </c>
      <c r="X48" s="177" t="str">
        <f ca="1">IF(OR($P48 = "XX", ISNUMBER($P48)),IF($W48 &lt; MATCH(MAX($Q$3:$Q$52),$Q$3:$Q$52,1), COUNTIF(OFFSET($Q$3, $W48,0):$Q$52, "XX"),0), "DT Count")</f>
        <v>DT Count</v>
      </c>
    </row>
    <row r="49" spans="1:24" x14ac:dyDescent="0.2">
      <c r="A49" s="27" t="str">
        <f ca="1">'Data Conv'!G50</f>
        <v/>
      </c>
      <c r="B49" s="27" t="str">
        <f ca="1">'Data Conv'!H50</f>
        <v/>
      </c>
      <c r="C49" s="16" t="str">
        <f t="shared" ca="1" si="17"/>
        <v>Pc=&gt;Sc</v>
      </c>
      <c r="D49" s="17" t="str">
        <f t="shared" ca="1" si="18"/>
        <v xml:space="preserve">    NUM</v>
      </c>
      <c r="E49" s="17" t="str">
        <f t="shared" ca="1" si="16"/>
        <v xml:space="preserve">     DENOM</v>
      </c>
      <c r="F49" s="18" t="str">
        <f t="shared" ca="1" si="19"/>
        <v xml:space="preserve"> InterpVal</v>
      </c>
      <c r="G49" s="26" t="str">
        <f t="shared" ca="1" si="20"/>
        <v xml:space="preserve">  EScum</v>
      </c>
      <c r="H49" s="26" t="str">
        <f t="shared" ca="1" si="8"/>
        <v xml:space="preserve">   ESper</v>
      </c>
      <c r="I49" s="21" t="str">
        <f t="shared" ca="1" si="9"/>
        <v xml:space="preserve">  SPI(t)per</v>
      </c>
      <c r="J49" s="21" t="str">
        <f t="shared" ca="1" si="21"/>
        <v xml:space="preserve">  SPI(t)cum</v>
      </c>
      <c r="K49" s="24" t="str">
        <f t="shared" ca="1" si="22"/>
        <v>AT</v>
      </c>
      <c r="L49" s="21" t="str">
        <f t="shared" ca="1" si="10"/>
        <v xml:space="preserve">  SV(t)per</v>
      </c>
      <c r="M49" s="59" t="str">
        <f t="shared" ca="1" si="23"/>
        <v xml:space="preserve"> SV(t)cum</v>
      </c>
      <c r="N49" s="61" t="str">
        <f t="shared" ca="1" si="11"/>
        <v>IEAC(t)nx</v>
      </c>
      <c r="O49" s="44" t="str">
        <f t="shared" ca="1" si="12"/>
        <v>Comp Date</v>
      </c>
      <c r="P49" s="27" t="str">
        <f>IF('Data Conv'!A50 = 0, "", 'Data Conv'!A50)</f>
        <v/>
      </c>
      <c r="Q49" s="27" t="str">
        <f>IF('Data Conv'!B50 = 0, "", 'Data Conv'!B50)</f>
        <v/>
      </c>
      <c r="R49" s="67" t="str">
        <f t="shared" si="13"/>
        <v>Period</v>
      </c>
      <c r="S49" s="61" t="str">
        <f ca="1" xml:space="preserve"> IF(ISNUMBER($W49),IF(COUNT($Q$3:$Q49)&gt;0,$W49 + $Q$54 - $V49 - $X49, $W49),"IEAC(t)sp")</f>
        <v>IEAC(t)sp</v>
      </c>
      <c r="T49" s="44" t="str">
        <f t="shared" ca="1" si="14"/>
        <v>Comp Date</v>
      </c>
      <c r="U49" s="65">
        <f>COUNTIF($P$3:$P49,"XX")</f>
        <v>2</v>
      </c>
      <c r="V49" s="65">
        <f>COUNTIF($Q$3:$Q49,"XX")</f>
        <v>4</v>
      </c>
      <c r="W49" s="174" t="str">
        <f t="shared" ca="1" si="15"/>
        <v>IEAC(t)sp2</v>
      </c>
      <c r="X49" s="177" t="str">
        <f ca="1">IF(OR($P49 = "XX", ISNUMBER($P49)),IF($W49 &lt; MATCH(MAX($Q$3:$Q$52),$Q$3:$Q$52,1), COUNTIF(OFFSET($Q$3, $W49,0):$Q$52, "XX"),0), "DT Count")</f>
        <v>DT Count</v>
      </c>
    </row>
    <row r="50" spans="1:24" x14ac:dyDescent="0.2">
      <c r="A50" s="27" t="str">
        <f ca="1">'Data Conv'!G51</f>
        <v/>
      </c>
      <c r="B50" s="27" t="str">
        <f ca="1">'Data Conv'!H51</f>
        <v/>
      </c>
      <c r="C50" s="16" t="str">
        <f t="shared" ca="1" si="17"/>
        <v>Pc=&gt;Sc</v>
      </c>
      <c r="D50" s="17" t="str">
        <f t="shared" ca="1" si="18"/>
        <v xml:space="preserve">    NUM</v>
      </c>
      <c r="E50" s="17" t="str">
        <f t="shared" ca="1" si="16"/>
        <v xml:space="preserve">     DENOM</v>
      </c>
      <c r="F50" s="18" t="str">
        <f t="shared" ca="1" si="19"/>
        <v xml:space="preserve"> InterpVal</v>
      </c>
      <c r="G50" s="26" t="str">
        <f t="shared" ca="1" si="20"/>
        <v xml:space="preserve">  EScum</v>
      </c>
      <c r="H50" s="26" t="str">
        <f t="shared" ca="1" si="8"/>
        <v xml:space="preserve">   ESper</v>
      </c>
      <c r="I50" s="21" t="str">
        <f t="shared" ca="1" si="9"/>
        <v xml:space="preserve">  SPI(t)per</v>
      </c>
      <c r="J50" s="21" t="str">
        <f t="shared" ca="1" si="21"/>
        <v xml:space="preserve">  SPI(t)cum</v>
      </c>
      <c r="K50" s="24" t="str">
        <f t="shared" ca="1" si="22"/>
        <v>AT</v>
      </c>
      <c r="L50" s="21" t="str">
        <f t="shared" ca="1" si="10"/>
        <v xml:space="preserve">  SV(t)per</v>
      </c>
      <c r="M50" s="59" t="str">
        <f t="shared" ca="1" si="23"/>
        <v xml:space="preserve"> SV(t)cum</v>
      </c>
      <c r="N50" s="61" t="str">
        <f t="shared" ca="1" si="11"/>
        <v>IEAC(t)nx</v>
      </c>
      <c r="O50" s="44" t="str">
        <f t="shared" ca="1" si="12"/>
        <v>Comp Date</v>
      </c>
      <c r="P50" s="27" t="str">
        <f>IF('Data Conv'!A51 = 0, "", 'Data Conv'!A51)</f>
        <v/>
      </c>
      <c r="Q50" s="27" t="str">
        <f>IF('Data Conv'!B51 = 0, "", 'Data Conv'!B51)</f>
        <v/>
      </c>
      <c r="R50" s="67" t="str">
        <f t="shared" si="13"/>
        <v>Period</v>
      </c>
      <c r="S50" s="61" t="str">
        <f ca="1" xml:space="preserve"> IF(ISNUMBER($W50),IF(COUNT($Q$3:$Q50)&gt;0,$W50 + $Q$54 - $V50 - $X50, $W50),"IEAC(t)sp")</f>
        <v>IEAC(t)sp</v>
      </c>
      <c r="T50" s="44" t="str">
        <f t="shared" ca="1" si="14"/>
        <v>Comp Date</v>
      </c>
      <c r="U50" s="65">
        <f>COUNTIF($P$3:$P50,"XX")</f>
        <v>2</v>
      </c>
      <c r="V50" s="65">
        <f>COUNTIF($Q$3:$Q50,"XX")</f>
        <v>4</v>
      </c>
      <c r="W50" s="174" t="str">
        <f t="shared" ca="1" si="15"/>
        <v>IEAC(t)sp2</v>
      </c>
      <c r="X50" s="177" t="str">
        <f ca="1">IF(OR($P50 = "XX", ISNUMBER($P50)),IF($W50 &lt; MATCH(MAX($Q$3:$Q$52),$Q$3:$Q$52,1), COUNTIF(OFFSET($Q$3, $W50,0):$Q$52, "XX"),0), "DT Count")</f>
        <v>DT Count</v>
      </c>
    </row>
    <row r="51" spans="1:24" x14ac:dyDescent="0.2">
      <c r="A51" s="27" t="str">
        <f ca="1">'Data Conv'!G52</f>
        <v/>
      </c>
      <c r="B51" s="27" t="str">
        <f ca="1">'Data Conv'!H52</f>
        <v/>
      </c>
      <c r="C51" s="16" t="str">
        <f t="shared" ca="1" si="17"/>
        <v>Pc=&gt;Sc</v>
      </c>
      <c r="D51" s="17" t="str">
        <f t="shared" ca="1" si="18"/>
        <v xml:space="preserve">    NUM</v>
      </c>
      <c r="E51" s="17" t="str">
        <f t="shared" ca="1" si="16"/>
        <v xml:space="preserve">     DENOM</v>
      </c>
      <c r="F51" s="18" t="str">
        <f t="shared" ca="1" si="19"/>
        <v xml:space="preserve"> InterpVal</v>
      </c>
      <c r="G51" s="26" t="str">
        <f t="shared" ca="1" si="20"/>
        <v xml:space="preserve">  EScum</v>
      </c>
      <c r="H51" s="26" t="str">
        <f t="shared" ca="1" si="8"/>
        <v xml:space="preserve">   ESper</v>
      </c>
      <c r="I51" s="21" t="str">
        <f t="shared" ca="1" si="9"/>
        <v xml:space="preserve">  SPI(t)per</v>
      </c>
      <c r="J51" s="21" t="str">
        <f t="shared" ca="1" si="21"/>
        <v xml:space="preserve">  SPI(t)cum</v>
      </c>
      <c r="K51" s="24" t="str">
        <f t="shared" ca="1" si="22"/>
        <v>AT</v>
      </c>
      <c r="L51" s="21" t="str">
        <f t="shared" ca="1" si="10"/>
        <v xml:space="preserve">  SV(t)per</v>
      </c>
      <c r="M51" s="59" t="str">
        <f t="shared" ca="1" si="23"/>
        <v xml:space="preserve"> SV(t)cum</v>
      </c>
      <c r="N51" s="61" t="str">
        <f t="shared" ca="1" si="11"/>
        <v>IEAC(t)nx</v>
      </c>
      <c r="O51" s="44" t="str">
        <f t="shared" ca="1" si="12"/>
        <v>Comp Date</v>
      </c>
      <c r="P51" s="27" t="str">
        <f>IF('Data Conv'!A52 = 0, "", 'Data Conv'!A52)</f>
        <v/>
      </c>
      <c r="Q51" s="27" t="str">
        <f>IF('Data Conv'!B52 = 0, "", 'Data Conv'!B52)</f>
        <v/>
      </c>
      <c r="R51" s="67" t="str">
        <f t="shared" si="13"/>
        <v>Period</v>
      </c>
      <c r="S51" s="61" t="str">
        <f ca="1" xml:space="preserve"> IF(ISNUMBER($W51),IF(COUNT($Q$3:$Q51)&gt;0,$W51 + $Q$54 - $V51 - $X51, $W51),"IEAC(t)sp")</f>
        <v>IEAC(t)sp</v>
      </c>
      <c r="T51" s="44" t="str">
        <f t="shared" ca="1" si="14"/>
        <v>Comp Date</v>
      </c>
      <c r="U51" s="65">
        <f>COUNTIF($P$3:$P51,"XX")</f>
        <v>2</v>
      </c>
      <c r="V51" s="65">
        <f>COUNTIF($Q$3:$Q51,"XX")</f>
        <v>4</v>
      </c>
      <c r="W51" s="174" t="str">
        <f t="shared" ca="1" si="15"/>
        <v>IEAC(t)sp2</v>
      </c>
      <c r="X51" s="177" t="str">
        <f ca="1">IF(OR($P51 = "XX", ISNUMBER($P51)),IF($W51 &lt; MATCH(MAX($Q$3:$Q$52),$Q$3:$Q$52,1), COUNTIF(OFFSET($Q$3, $W51,0):$Q$52, "XX"),0), "DT Count")</f>
        <v>DT Count</v>
      </c>
    </row>
    <row r="52" spans="1:24" ht="13.5" thickBot="1" x14ac:dyDescent="0.25">
      <c r="A52" s="27" t="str">
        <f ca="1">'Data Conv'!G53</f>
        <v/>
      </c>
      <c r="B52" s="27" t="str">
        <f ca="1">'Data Conv'!H53</f>
        <v/>
      </c>
      <c r="C52" s="16" t="str">
        <f t="shared" ca="1" si="17"/>
        <v>Pc=&gt;Sc</v>
      </c>
      <c r="D52" s="17" t="str">
        <f t="shared" ca="1" si="18"/>
        <v xml:space="preserve">    NUM</v>
      </c>
      <c r="E52" s="17" t="str">
        <f t="shared" ca="1" si="16"/>
        <v xml:space="preserve">     DENOM</v>
      </c>
      <c r="F52" s="18" t="str">
        <f t="shared" ca="1" si="19"/>
        <v xml:space="preserve"> InterpVal</v>
      </c>
      <c r="G52" s="26" t="str">
        <f t="shared" ca="1" si="20"/>
        <v xml:space="preserve">  EScum</v>
      </c>
      <c r="H52" s="26" t="str">
        <f t="shared" ca="1" si="8"/>
        <v xml:space="preserve">   ESper</v>
      </c>
      <c r="I52" s="21" t="str">
        <f t="shared" ca="1" si="9"/>
        <v xml:space="preserve">  SPI(t)per</v>
      </c>
      <c r="J52" s="21" t="str">
        <f t="shared" ca="1" si="21"/>
        <v xml:space="preserve">  SPI(t)cum</v>
      </c>
      <c r="K52" s="24" t="str">
        <f t="shared" ca="1" si="22"/>
        <v>AT</v>
      </c>
      <c r="L52" s="21" t="str">
        <f t="shared" ca="1" si="10"/>
        <v xml:space="preserve">  SV(t)per</v>
      </c>
      <c r="M52" s="59" t="str">
        <f t="shared" ca="1" si="23"/>
        <v xml:space="preserve"> SV(t)cum</v>
      </c>
      <c r="N52" s="61" t="str">
        <f t="shared" ca="1" si="11"/>
        <v>IEAC(t)nx</v>
      </c>
      <c r="O52" s="44" t="str">
        <f t="shared" ca="1" si="12"/>
        <v>Comp Date</v>
      </c>
      <c r="P52" s="27" t="str">
        <f>IF('Data Conv'!A53 = 0, "", 'Data Conv'!A53)</f>
        <v/>
      </c>
      <c r="Q52" s="27" t="str">
        <f>IF('Data Conv'!B53 = 0, "", 'Data Conv'!B53)</f>
        <v/>
      </c>
      <c r="R52" s="67" t="str">
        <f t="shared" si="13"/>
        <v>Period</v>
      </c>
      <c r="S52" s="61" t="str">
        <f ca="1" xml:space="preserve"> IF(ISNUMBER($W52),IF(COUNT($Q$3:$Q52)&gt;0,$W52 + $Q$54 - $V52 - $X52, $W52),"IEAC(t)sp")</f>
        <v>IEAC(t)sp</v>
      </c>
      <c r="T52" s="44" t="str">
        <f t="shared" ca="1" si="14"/>
        <v>Comp Date</v>
      </c>
      <c r="U52" s="65">
        <f>COUNTIF($P$3:$P52,"XX")</f>
        <v>2</v>
      </c>
      <c r="V52" s="65">
        <f>COUNTIF($Q$3:$Q52,"XX")</f>
        <v>4</v>
      </c>
      <c r="W52" s="174" t="str">
        <f t="shared" ca="1" si="15"/>
        <v>IEAC(t)sp2</v>
      </c>
      <c r="X52" s="177" t="str">
        <f ca="1">IF(OR($P52 = "XX", ISNUMBER($P52)),IF($W52 &lt; MATCH(MAX($Q$3:$Q$52),$Q$3:$Q$52,1), COUNTIF(OFFSET($Q$3, $W52,0):$Q$52, "XX"),0), "DT Count")</f>
        <v>DT Count</v>
      </c>
    </row>
    <row r="53" spans="1:24" ht="13.5" thickBot="1" x14ac:dyDescent="0.25">
      <c r="N53" s="49"/>
      <c r="O53" s="50" t="s">
        <v>17</v>
      </c>
      <c r="P53" s="45" t="s">
        <v>18</v>
      </c>
      <c r="Q53" s="45" t="s">
        <v>13</v>
      </c>
      <c r="S53" s="192" t="str">
        <f>'Data Entry'!D12</f>
        <v>Multipier</v>
      </c>
      <c r="T53" s="194">
        <f>'Data Entry'!E12</f>
        <v>7</v>
      </c>
    </row>
    <row r="54" spans="1:24" ht="13.5" thickBot="1" x14ac:dyDescent="0.25">
      <c r="N54" s="133"/>
      <c r="O54" s="51">
        <f>IF('Data Entry'!$E$4 = 0, "Start Date", 'Data Entry'!$E$4)</f>
        <v>40066</v>
      </c>
      <c r="P54" s="46">
        <f>COUNTIF(P3:P52,"XX")</f>
        <v>2</v>
      </c>
      <c r="Q54" s="46">
        <f>COUNTIF(Q3:Q52,"XX")</f>
        <v>4</v>
      </c>
    </row>
    <row r="55" spans="1:24" ht="13.5" thickBot="1" x14ac:dyDescent="0.25">
      <c r="N55" s="37"/>
      <c r="O55" s="54"/>
      <c r="P55" s="52" t="s">
        <v>14</v>
      </c>
      <c r="Q55" s="48" t="s">
        <v>15</v>
      </c>
    </row>
    <row r="56" spans="1:24" ht="13.5" thickBot="1" x14ac:dyDescent="0.25">
      <c r="N56" s="37"/>
      <c r="O56" s="158"/>
      <c r="P56" s="53">
        <f>COUNT(P3:P52) - COUNTIF(P3:P52,0)</f>
        <v>28</v>
      </c>
      <c r="Q56" s="47">
        <f>COUNT(Q3:Q52) - COUNTIF(Q3:Q52,0)</f>
        <v>23</v>
      </c>
    </row>
    <row r="57" spans="1:24" ht="13.5" thickBot="1" x14ac:dyDescent="0.25">
      <c r="N57" s="37"/>
      <c r="O57" s="158"/>
      <c r="P57" s="76" t="s">
        <v>21</v>
      </c>
      <c r="Q57" s="157" t="s">
        <v>24</v>
      </c>
    </row>
    <row r="58" spans="1:24" ht="13.5" thickBot="1" x14ac:dyDescent="0.25">
      <c r="N58" s="37"/>
      <c r="O58" s="55"/>
      <c r="P58" s="75">
        <f xml:space="preserve"> $P$54 + $P$56</f>
        <v>30</v>
      </c>
      <c r="Q58" s="75">
        <f xml:space="preserve"> $Q$54 + $Q$56</f>
        <v>27</v>
      </c>
    </row>
    <row r="59" spans="1:24" x14ac:dyDescent="0.2">
      <c r="N59" s="37"/>
    </row>
    <row r="60" spans="1:24" x14ac:dyDescent="0.2">
      <c r="N60" s="37"/>
    </row>
    <row r="61" spans="1:24" x14ac:dyDescent="0.2">
      <c r="N61" s="37"/>
    </row>
    <row r="62" spans="1:24" x14ac:dyDescent="0.2">
      <c r="N62" s="37"/>
    </row>
    <row r="63" spans="1:24" x14ac:dyDescent="0.2">
      <c r="N63" s="37"/>
    </row>
    <row r="64" spans="1:24" x14ac:dyDescent="0.2">
      <c r="N64" s="37"/>
    </row>
    <row r="65" spans="14:14" x14ac:dyDescent="0.2">
      <c r="N65" s="37"/>
    </row>
    <row r="66" spans="14:14" x14ac:dyDescent="0.2">
      <c r="N66" s="37"/>
    </row>
    <row r="67" spans="14:14" x14ac:dyDescent="0.2">
      <c r="N67" s="37"/>
    </row>
    <row r="68" spans="14:14" x14ac:dyDescent="0.2">
      <c r="N68" s="37"/>
    </row>
    <row r="69" spans="14:14" x14ac:dyDescent="0.2">
      <c r="N69" s="37"/>
    </row>
    <row r="70" spans="14:14" x14ac:dyDescent="0.2">
      <c r="N70" s="37"/>
    </row>
    <row r="71" spans="14:14" x14ac:dyDescent="0.2">
      <c r="N71" s="37"/>
    </row>
    <row r="72" spans="14:14" x14ac:dyDescent="0.2">
      <c r="N72" s="37"/>
    </row>
    <row r="73" spans="14:14" x14ac:dyDescent="0.2">
      <c r="N73" s="37"/>
    </row>
    <row r="74" spans="14:14" x14ac:dyDescent="0.2">
      <c r="N74" s="37"/>
    </row>
    <row r="75" spans="14:14" x14ac:dyDescent="0.2">
      <c r="N75" s="37"/>
    </row>
    <row r="76" spans="14:14" x14ac:dyDescent="0.2">
      <c r="N76" s="37"/>
    </row>
    <row r="77" spans="14:14" x14ac:dyDescent="0.2">
      <c r="N77" s="37"/>
    </row>
    <row r="78" spans="14:14" x14ac:dyDescent="0.2">
      <c r="N78" s="37"/>
    </row>
    <row r="79" spans="14:14" x14ac:dyDescent="0.2">
      <c r="N79" s="37"/>
    </row>
    <row r="80" spans="14:14" x14ac:dyDescent="0.2">
      <c r="N80" s="37"/>
    </row>
    <row r="81" spans="14:14" x14ac:dyDescent="0.2">
      <c r="N81" s="37"/>
    </row>
    <row r="82" spans="14:14" x14ac:dyDescent="0.2">
      <c r="N82" s="37"/>
    </row>
    <row r="83" spans="14:14" x14ac:dyDescent="0.2">
      <c r="N83" s="37"/>
    </row>
    <row r="84" spans="14:14" x14ac:dyDescent="0.2">
      <c r="N84" s="37"/>
    </row>
    <row r="85" spans="14:14" x14ac:dyDescent="0.2">
      <c r="N85" s="37"/>
    </row>
    <row r="86" spans="14:14" x14ac:dyDescent="0.2">
      <c r="N86" s="38"/>
    </row>
    <row r="87" spans="14:14" x14ac:dyDescent="0.2">
      <c r="N87" s="38"/>
    </row>
    <row r="88" spans="14:14" x14ac:dyDescent="0.2">
      <c r="N88" s="38"/>
    </row>
    <row r="89" spans="14:14" x14ac:dyDescent="0.2">
      <c r="N89" s="38"/>
    </row>
    <row r="90" spans="14:14" x14ac:dyDescent="0.2">
      <c r="N90" s="38"/>
    </row>
    <row r="91" spans="14:14" x14ac:dyDescent="0.2">
      <c r="N91" s="38"/>
    </row>
    <row r="92" spans="14:14" x14ac:dyDescent="0.2">
      <c r="N92" s="38"/>
    </row>
    <row r="93" spans="14:14" x14ac:dyDescent="0.2">
      <c r="N93" s="38"/>
    </row>
    <row r="94" spans="14:14" x14ac:dyDescent="0.2">
      <c r="N94" s="38"/>
    </row>
    <row r="95" spans="14:14" x14ac:dyDescent="0.2">
      <c r="N95" s="38"/>
    </row>
    <row r="96" spans="14:14" x14ac:dyDescent="0.2">
      <c r="N96" s="38"/>
    </row>
    <row r="97" spans="14:14" x14ac:dyDescent="0.2">
      <c r="N97" s="38"/>
    </row>
    <row r="98" spans="14:14" x14ac:dyDescent="0.2">
      <c r="N98" s="38"/>
    </row>
    <row r="99" spans="14:14" x14ac:dyDescent="0.2">
      <c r="N99" s="38"/>
    </row>
    <row r="100" spans="14:14" x14ac:dyDescent="0.2">
      <c r="N100" s="38"/>
    </row>
    <row r="101" spans="14:14" x14ac:dyDescent="0.2">
      <c r="N101" s="38"/>
    </row>
    <row r="102" spans="14:14" x14ac:dyDescent="0.2">
      <c r="N102" s="38"/>
    </row>
    <row r="103" spans="14:14" x14ac:dyDescent="0.2">
      <c r="N103" s="38"/>
    </row>
    <row r="104" spans="14:14" x14ac:dyDescent="0.2">
      <c r="N104" s="38"/>
    </row>
    <row r="105" spans="14:14" x14ac:dyDescent="0.2">
      <c r="N105" s="38"/>
    </row>
    <row r="106" spans="14:14" x14ac:dyDescent="0.2">
      <c r="N106" s="38"/>
    </row>
    <row r="107" spans="14:14" x14ac:dyDescent="0.2">
      <c r="N107" s="38"/>
    </row>
    <row r="108" spans="14:14" x14ac:dyDescent="0.2">
      <c r="N108" s="38"/>
    </row>
    <row r="109" spans="14:14" x14ac:dyDescent="0.2">
      <c r="N109" s="38"/>
    </row>
    <row r="110" spans="14:14" x14ac:dyDescent="0.2">
      <c r="N110" s="38"/>
    </row>
    <row r="111" spans="14:14" x14ac:dyDescent="0.2">
      <c r="N111" s="38"/>
    </row>
    <row r="112" spans="14:14" x14ac:dyDescent="0.2">
      <c r="N112" s="38"/>
    </row>
    <row r="113" spans="14:14" x14ac:dyDescent="0.2">
      <c r="N113" s="38"/>
    </row>
    <row r="114" spans="14:14" x14ac:dyDescent="0.2">
      <c r="N114" s="38"/>
    </row>
    <row r="115" spans="14:14" x14ac:dyDescent="0.2">
      <c r="N115" s="38"/>
    </row>
    <row r="116" spans="14:14" x14ac:dyDescent="0.2">
      <c r="N116" s="38"/>
    </row>
    <row r="117" spans="14:14" x14ac:dyDescent="0.2">
      <c r="N117" s="38"/>
    </row>
    <row r="118" spans="14:14" x14ac:dyDescent="0.2">
      <c r="N118" s="38"/>
    </row>
    <row r="119" spans="14:14" x14ac:dyDescent="0.2">
      <c r="N119" s="38"/>
    </row>
    <row r="120" spans="14:14" x14ac:dyDescent="0.2">
      <c r="N120" s="38"/>
    </row>
    <row r="121" spans="14:14" x14ac:dyDescent="0.2">
      <c r="N121" s="38"/>
    </row>
    <row r="122" spans="14:14" x14ac:dyDescent="0.2">
      <c r="N122" s="38"/>
    </row>
    <row r="123" spans="14:14" x14ac:dyDescent="0.2">
      <c r="N123" s="38"/>
    </row>
    <row r="124" spans="14:14" x14ac:dyDescent="0.2">
      <c r="N124" s="38"/>
    </row>
    <row r="125" spans="14:14" x14ac:dyDescent="0.2">
      <c r="N125" s="38"/>
    </row>
    <row r="126" spans="14:14" x14ac:dyDescent="0.2">
      <c r="N126" s="38"/>
    </row>
    <row r="127" spans="14:14" x14ac:dyDescent="0.2">
      <c r="N127" s="38"/>
    </row>
    <row r="128" spans="14:14" x14ac:dyDescent="0.2">
      <c r="N128" s="38"/>
    </row>
    <row r="129" spans="14:14" x14ac:dyDescent="0.2">
      <c r="N129" s="38"/>
    </row>
    <row r="130" spans="14:14" x14ac:dyDescent="0.2">
      <c r="N130" s="38"/>
    </row>
    <row r="131" spans="14:14" x14ac:dyDescent="0.2">
      <c r="N131" s="38"/>
    </row>
    <row r="132" spans="14:14" x14ac:dyDescent="0.2">
      <c r="N132" s="38"/>
    </row>
    <row r="133" spans="14:14" x14ac:dyDescent="0.2">
      <c r="N133" s="38"/>
    </row>
    <row r="134" spans="14:14" x14ac:dyDescent="0.2">
      <c r="N134" s="38"/>
    </row>
    <row r="135" spans="14:14" x14ac:dyDescent="0.2">
      <c r="N135" s="38"/>
    </row>
    <row r="136" spans="14:14" x14ac:dyDescent="0.2">
      <c r="N136" s="38"/>
    </row>
    <row r="137" spans="14:14" x14ac:dyDescent="0.2">
      <c r="N137" s="38"/>
    </row>
    <row r="138" spans="14:14" x14ac:dyDescent="0.2">
      <c r="N138" s="38"/>
    </row>
    <row r="139" spans="14:14" x14ac:dyDescent="0.2">
      <c r="N139" s="38"/>
    </row>
    <row r="140" spans="14:14" x14ac:dyDescent="0.2">
      <c r="N140" s="38"/>
    </row>
    <row r="141" spans="14:14" x14ac:dyDescent="0.2">
      <c r="N141" s="38"/>
    </row>
    <row r="142" spans="14:14" x14ac:dyDescent="0.2">
      <c r="N142" s="38"/>
    </row>
    <row r="143" spans="14:14" x14ac:dyDescent="0.2">
      <c r="N143" s="38"/>
    </row>
    <row r="144" spans="14:14" x14ac:dyDescent="0.2">
      <c r="N144" s="38"/>
    </row>
    <row r="145" spans="14:14" x14ac:dyDescent="0.2">
      <c r="N145" s="38"/>
    </row>
    <row r="146" spans="14:14" x14ac:dyDescent="0.2">
      <c r="N146" s="38"/>
    </row>
    <row r="147" spans="14:14" x14ac:dyDescent="0.2">
      <c r="N147" s="38"/>
    </row>
    <row r="148" spans="14:14" x14ac:dyDescent="0.2">
      <c r="N148" s="38"/>
    </row>
    <row r="149" spans="14:14" x14ac:dyDescent="0.2">
      <c r="N149" s="38"/>
    </row>
    <row r="150" spans="14:14" x14ac:dyDescent="0.2">
      <c r="N150" s="38"/>
    </row>
    <row r="151" spans="14:14" x14ac:dyDescent="0.2">
      <c r="N151" s="38"/>
    </row>
    <row r="152" spans="14:14" x14ac:dyDescent="0.2">
      <c r="N152" s="38"/>
    </row>
    <row r="153" spans="14:14" x14ac:dyDescent="0.2">
      <c r="N153" s="38"/>
    </row>
    <row r="154" spans="14:14" x14ac:dyDescent="0.2">
      <c r="N154" s="38"/>
    </row>
    <row r="155" spans="14:14" x14ac:dyDescent="0.2">
      <c r="N155" s="38"/>
    </row>
    <row r="156" spans="14:14" x14ac:dyDescent="0.2">
      <c r="N156" s="38"/>
    </row>
    <row r="157" spans="14:14" x14ac:dyDescent="0.2">
      <c r="N157" s="38"/>
    </row>
    <row r="158" spans="14:14" x14ac:dyDescent="0.2">
      <c r="N158" s="38"/>
    </row>
    <row r="159" spans="14:14" x14ac:dyDescent="0.2">
      <c r="N159" s="38"/>
    </row>
    <row r="160" spans="14:14" x14ac:dyDescent="0.2">
      <c r="N160" s="38"/>
    </row>
    <row r="161" spans="14:14" x14ac:dyDescent="0.2">
      <c r="N161" s="38"/>
    </row>
    <row r="162" spans="14:14" x14ac:dyDescent="0.2">
      <c r="N162" s="38"/>
    </row>
    <row r="163" spans="14:14" x14ac:dyDescent="0.2">
      <c r="N163" s="38"/>
    </row>
    <row r="164" spans="14:14" x14ac:dyDescent="0.2">
      <c r="N164" s="38"/>
    </row>
    <row r="165" spans="14:14" x14ac:dyDescent="0.2">
      <c r="N165" s="38"/>
    </row>
    <row r="166" spans="14:14" x14ac:dyDescent="0.2">
      <c r="N166" s="38"/>
    </row>
    <row r="167" spans="14:14" x14ac:dyDescent="0.2">
      <c r="N167" s="38"/>
    </row>
    <row r="168" spans="14:14" x14ac:dyDescent="0.2">
      <c r="N168" s="38"/>
    </row>
    <row r="169" spans="14:14" x14ac:dyDescent="0.2">
      <c r="N169" s="38"/>
    </row>
    <row r="170" spans="14:14" x14ac:dyDescent="0.2">
      <c r="N170" s="38"/>
    </row>
    <row r="171" spans="14:14" x14ac:dyDescent="0.2">
      <c r="N171" s="38"/>
    </row>
    <row r="172" spans="14:14" x14ac:dyDescent="0.2">
      <c r="N172" s="38"/>
    </row>
    <row r="173" spans="14:14" x14ac:dyDescent="0.2">
      <c r="N173" s="38"/>
    </row>
    <row r="174" spans="14:14" x14ac:dyDescent="0.2">
      <c r="N174" s="38"/>
    </row>
    <row r="175" spans="14:14" x14ac:dyDescent="0.2">
      <c r="N175" s="38"/>
    </row>
    <row r="176" spans="14:14" x14ac:dyDescent="0.2">
      <c r="N176" s="38"/>
    </row>
    <row r="177" spans="14:14" x14ac:dyDescent="0.2">
      <c r="N177" s="38"/>
    </row>
  </sheetData>
  <phoneticPr fontId="0" type="noConversion"/>
  <conditionalFormatting sqref="T53">
    <cfRule type="cellIs" dxfId="0" priority="1" stopIfTrue="1" operator="equal">
      <formula>"ERROR"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AF57"/>
  <sheetViews>
    <sheetView workbookViewId="0">
      <selection activeCell="I34" sqref="I34"/>
    </sheetView>
  </sheetViews>
  <sheetFormatPr defaultRowHeight="12.75" x14ac:dyDescent="0.2"/>
  <cols>
    <col min="2" max="3" width="12.28515625" customWidth="1"/>
    <col min="4" max="4" width="10.85546875" customWidth="1"/>
    <col min="5" max="6" width="12.28515625" customWidth="1"/>
  </cols>
  <sheetData>
    <row r="1" spans="1:7" ht="13.5" thickBot="1" x14ac:dyDescent="0.25">
      <c r="A1" s="153" t="str">
        <f>'EScalc Special'!R1</f>
        <v>Period</v>
      </c>
      <c r="B1" s="154" t="str">
        <f>'EScalc Special'!S1</f>
        <v>IEAC(t)sp</v>
      </c>
      <c r="C1" s="154" t="str">
        <f>EScalc!N1</f>
        <v>IEAC(t)</v>
      </c>
      <c r="D1" s="155" t="s">
        <v>22</v>
      </c>
      <c r="E1" s="155" t="s">
        <v>23</v>
      </c>
      <c r="F1" s="156" t="s">
        <v>8</v>
      </c>
      <c r="G1" s="80"/>
    </row>
    <row r="2" spans="1:7" ht="13.5" thickBot="1" x14ac:dyDescent="0.25">
      <c r="A2" s="66"/>
      <c r="B2" s="57"/>
      <c r="C2" s="57"/>
      <c r="D2" s="152"/>
      <c r="E2" s="152"/>
      <c r="F2" s="70"/>
      <c r="G2" s="81"/>
    </row>
    <row r="3" spans="1:7" x14ac:dyDescent="0.2">
      <c r="A3" s="67">
        <f>'EScalc Special'!R3</f>
        <v>1</v>
      </c>
      <c r="B3" s="61">
        <f ca="1">'EScalc Special'!S3</f>
        <v>27</v>
      </c>
      <c r="C3" s="36">
        <f ca="1">EScalc!N3</f>
        <v>27</v>
      </c>
      <c r="D3" s="77">
        <f>'EScalc Special'!$Q$58</f>
        <v>27</v>
      </c>
      <c r="E3" s="78">
        <f>'EScalc Special'!$P$58</f>
        <v>30</v>
      </c>
      <c r="F3" s="71">
        <f ca="1">'EScalc Special'!T3</f>
        <v>40255</v>
      </c>
      <c r="G3" s="82"/>
    </row>
    <row r="4" spans="1:7" x14ac:dyDescent="0.2">
      <c r="A4" s="67">
        <f>'EScalc Special'!R4</f>
        <v>2</v>
      </c>
      <c r="B4" s="61">
        <f ca="1">'EScalc Special'!S4</f>
        <v>27</v>
      </c>
      <c r="C4" s="36">
        <f ca="1">EScalc!N4</f>
        <v>27</v>
      </c>
      <c r="D4" s="77">
        <f>'EScalc Special'!$Q$58</f>
        <v>27</v>
      </c>
      <c r="E4" s="79">
        <f>'EScalc Special'!$P$58</f>
        <v>30</v>
      </c>
      <c r="F4" s="71">
        <f ca="1">'EScalc Special'!T4</f>
        <v>40255</v>
      </c>
      <c r="G4" s="82"/>
    </row>
    <row r="5" spans="1:7" x14ac:dyDescent="0.2">
      <c r="A5" s="67">
        <f>'EScalc Special'!R5</f>
        <v>3</v>
      </c>
      <c r="B5" s="61">
        <f ca="1">'EScalc Special'!S5</f>
        <v>33.86358099878197</v>
      </c>
      <c r="C5" s="36">
        <f ca="1">EScalc!N5</f>
        <v>35.057247259439713</v>
      </c>
      <c r="D5" s="77">
        <f>'EScalc Special'!$Q$58</f>
        <v>27</v>
      </c>
      <c r="E5" s="79">
        <f>'EScalc Special'!$P$58</f>
        <v>30</v>
      </c>
      <c r="F5" s="71">
        <f ca="1">'EScalc Special'!T5</f>
        <v>40303.045066991472</v>
      </c>
      <c r="G5" s="82"/>
    </row>
    <row r="6" spans="1:7" x14ac:dyDescent="0.2">
      <c r="A6" s="67">
        <f>'EScalc Special'!R6</f>
        <v>4</v>
      </c>
      <c r="B6" s="61">
        <f ca="1">'EScalc Special'!S6</f>
        <v>39.494752081071297</v>
      </c>
      <c r="C6" s="36">
        <f ca="1">EScalc!N6</f>
        <v>41.667752442996743</v>
      </c>
      <c r="D6" s="77">
        <f>'EScalc Special'!$Q$58</f>
        <v>27</v>
      </c>
      <c r="E6" s="79">
        <f>'EScalc Special'!$P$58</f>
        <v>30</v>
      </c>
      <c r="F6" s="71">
        <f ca="1">'EScalc Special'!T6</f>
        <v>40342.463264567501</v>
      </c>
      <c r="G6" s="82"/>
    </row>
    <row r="7" spans="1:7" x14ac:dyDescent="0.2">
      <c r="A7" s="67">
        <f>'EScalc Special'!R7</f>
        <v>5</v>
      </c>
      <c r="B7" s="61">
        <f ca="1">'EScalc Special'!S7</f>
        <v>41.801435406698566</v>
      </c>
      <c r="C7" s="36">
        <f ca="1">EScalc!N7</f>
        <v>44.375598086124398</v>
      </c>
      <c r="D7" s="77">
        <f>'EScalc Special'!$Q$58</f>
        <v>27</v>
      </c>
      <c r="E7" s="79">
        <f>'EScalc Special'!$P$58</f>
        <v>30</v>
      </c>
      <c r="F7" s="71">
        <f ca="1">'EScalc Special'!T7</f>
        <v>40358.610047846887</v>
      </c>
      <c r="G7" s="82"/>
    </row>
    <row r="8" spans="1:7" x14ac:dyDescent="0.2">
      <c r="A8" s="67">
        <f>'EScalc Special'!R8</f>
        <v>6</v>
      </c>
      <c r="B8" s="61">
        <f ca="1">'EScalc Special'!S8</f>
        <v>42.801435406698566</v>
      </c>
      <c r="C8" s="36">
        <f ca="1">EScalc!N8</f>
        <v>53.250717703349274</v>
      </c>
      <c r="D8" s="77">
        <f>'EScalc Special'!$Q$58</f>
        <v>27</v>
      </c>
      <c r="E8" s="79">
        <f>'EScalc Special'!$P$58</f>
        <v>30</v>
      </c>
      <c r="F8" s="71">
        <f ca="1">'EScalc Special'!T8</f>
        <v>40365.610047846887</v>
      </c>
      <c r="G8" s="82"/>
    </row>
    <row r="9" spans="1:7" x14ac:dyDescent="0.2">
      <c r="A9" s="67">
        <f>'EScalc Special'!R9</f>
        <v>7</v>
      </c>
      <c r="B9" s="61">
        <f ca="1">'EScalc Special'!S9</f>
        <v>43.801435406698566</v>
      </c>
      <c r="C9" s="36">
        <f ca="1">EScalc!N9</f>
        <v>62.125837320574163</v>
      </c>
      <c r="D9" s="77">
        <f>'EScalc Special'!$Q$58</f>
        <v>27</v>
      </c>
      <c r="E9" s="79">
        <f>'EScalc Special'!$P$58</f>
        <v>30</v>
      </c>
      <c r="F9" s="71">
        <f ca="1">'EScalc Special'!T9</f>
        <v>40372.610047846887</v>
      </c>
      <c r="G9" s="82"/>
    </row>
    <row r="10" spans="1:7" x14ac:dyDescent="0.2">
      <c r="A10" s="67">
        <f>'EScalc Special'!R10</f>
        <v>8</v>
      </c>
      <c r="B10" s="61">
        <f ca="1">'EScalc Special'!S10</f>
        <v>41.870601589103288</v>
      </c>
      <c r="C10" s="36">
        <f ca="1">EScalc!N10</f>
        <v>56.145289443813851</v>
      </c>
      <c r="D10" s="77">
        <f>'EScalc Special'!$Q$58</f>
        <v>27</v>
      </c>
      <c r="E10" s="79">
        <f>'EScalc Special'!$P$58</f>
        <v>30</v>
      </c>
      <c r="F10" s="71">
        <f ca="1">'EScalc Special'!T10</f>
        <v>40359.094211123724</v>
      </c>
      <c r="G10" s="82"/>
    </row>
    <row r="11" spans="1:7" x14ac:dyDescent="0.2">
      <c r="A11" s="67">
        <f>'EScalc Special'!R11</f>
        <v>9</v>
      </c>
      <c r="B11" s="61">
        <f ca="1">'EScalc Special'!S11</f>
        <v>36.297208896641948</v>
      </c>
      <c r="C11" s="36">
        <f ca="1">EScalc!N11</f>
        <v>45.728085477540333</v>
      </c>
      <c r="D11" s="77">
        <f>'EScalc Special'!$Q$58</f>
        <v>27</v>
      </c>
      <c r="E11" s="79">
        <f>'EScalc Special'!$P$58</f>
        <v>30</v>
      </c>
      <c r="F11" s="71">
        <f ca="1">'EScalc Special'!T11</f>
        <v>40320.080462276492</v>
      </c>
      <c r="G11" s="82"/>
    </row>
    <row r="12" spans="1:7" x14ac:dyDescent="0.2">
      <c r="A12" s="67">
        <f>'EScalc Special'!R12</f>
        <v>10</v>
      </c>
      <c r="B12" s="61">
        <f ca="1">'EScalc Special'!S12</f>
        <v>36.989851678376269</v>
      </c>
      <c r="C12" s="36">
        <f ca="1">EScalc!N12</f>
        <v>45.474238875878221</v>
      </c>
      <c r="D12" s="77">
        <f>'EScalc Special'!$Q$58</f>
        <v>27</v>
      </c>
      <c r="E12" s="79">
        <f>'EScalc Special'!$P$58</f>
        <v>30</v>
      </c>
      <c r="F12" s="71">
        <f ca="1">'EScalc Special'!T12</f>
        <v>40324.928961748636</v>
      </c>
      <c r="G12" s="82"/>
    </row>
    <row r="13" spans="1:7" x14ac:dyDescent="0.2">
      <c r="A13" s="67">
        <f>'EScalc Special'!R13</f>
        <v>11</v>
      </c>
      <c r="B13" s="61">
        <f ca="1">'EScalc Special'!S13</f>
        <v>36.164690862666426</v>
      </c>
      <c r="C13" s="36">
        <f ca="1">EScalc!N13</f>
        <v>43.279773846434438</v>
      </c>
      <c r="D13" s="77">
        <f>'EScalc Special'!$Q$58</f>
        <v>27</v>
      </c>
      <c r="E13" s="79">
        <f>'EScalc Special'!$P$58</f>
        <v>30</v>
      </c>
      <c r="F13" s="71">
        <f ca="1">'EScalc Special'!T13</f>
        <v>40319.152836038666</v>
      </c>
      <c r="G13" s="82"/>
    </row>
    <row r="14" spans="1:7" x14ac:dyDescent="0.2">
      <c r="A14" s="67">
        <f>'EScalc Special'!R14</f>
        <v>12</v>
      </c>
      <c r="B14" s="61">
        <f ca="1">'EScalc Special'!S14</f>
        <v>35.53093561368209</v>
      </c>
      <c r="C14" s="36">
        <f ca="1">EScalc!N14</f>
        <v>41.600100603621733</v>
      </c>
      <c r="D14" s="77">
        <f>'EScalc Special'!$Q$58</f>
        <v>27</v>
      </c>
      <c r="E14" s="79">
        <f>'EScalc Special'!$P$58</f>
        <v>30</v>
      </c>
      <c r="F14" s="71">
        <f ca="1">'EScalc Special'!T14</f>
        <v>40314.716549295772</v>
      </c>
      <c r="G14" s="82"/>
    </row>
    <row r="15" spans="1:7" x14ac:dyDescent="0.2">
      <c r="A15" s="67">
        <f>'EScalc Special'!R15</f>
        <v>13</v>
      </c>
      <c r="B15" s="61">
        <f ca="1">'EScalc Special'!S15</f>
        <v>35.723843930635837</v>
      </c>
      <c r="C15" s="36">
        <f ca="1">EScalc!N15</f>
        <v>41.237427745664739</v>
      </c>
      <c r="D15" s="77">
        <f>'EScalc Special'!$Q$58</f>
        <v>27</v>
      </c>
      <c r="E15" s="79">
        <f>'EScalc Special'!$P$58</f>
        <v>30</v>
      </c>
      <c r="F15" s="71">
        <f ca="1">'EScalc Special'!T15</f>
        <v>40316.066907514454</v>
      </c>
      <c r="G15" s="82"/>
    </row>
    <row r="16" spans="1:7" x14ac:dyDescent="0.2">
      <c r="A16" s="67">
        <f>'EScalc Special'!R16</f>
        <v>14</v>
      </c>
      <c r="B16" s="61">
        <f ca="1">'EScalc Special'!S16</f>
        <v>35.423693470611241</v>
      </c>
      <c r="C16" s="36">
        <f ca="1">EScalc!N16</f>
        <v>40.297667144532781</v>
      </c>
      <c r="D16" s="77">
        <f>'EScalc Special'!$Q$58</f>
        <v>27</v>
      </c>
      <c r="E16" s="79">
        <f>'EScalc Special'!$P$58</f>
        <v>30</v>
      </c>
      <c r="F16" s="71">
        <f ca="1">'EScalc Special'!T16</f>
        <v>40313.965854294278</v>
      </c>
      <c r="G16" s="82"/>
    </row>
    <row r="17" spans="1:7" x14ac:dyDescent="0.2">
      <c r="A17" s="67">
        <f>'EScalc Special'!R17</f>
        <v>15</v>
      </c>
      <c r="B17" s="61">
        <f ca="1">'EScalc Special'!S17</f>
        <v>34.598401115999565</v>
      </c>
      <c r="C17" s="36">
        <f ca="1">EScalc!N17</f>
        <v>40.091479772507782</v>
      </c>
      <c r="D17" s="77">
        <f>'EScalc Special'!$Q$58</f>
        <v>27</v>
      </c>
      <c r="E17" s="79">
        <f>'EScalc Special'!$P$58</f>
        <v>30</v>
      </c>
      <c r="F17" s="71">
        <f ca="1">'EScalc Special'!T17</f>
        <v>40308.188807811996</v>
      </c>
      <c r="G17" s="82"/>
    </row>
    <row r="18" spans="1:7" x14ac:dyDescent="0.2">
      <c r="A18" s="67">
        <f>'EScalc Special'!R18</f>
        <v>16</v>
      </c>
      <c r="B18" s="61">
        <f ca="1">'EScalc Special'!S18</f>
        <v>33.300157822055631</v>
      </c>
      <c r="C18" s="36">
        <f ca="1">EScalc!N18</f>
        <v>39.3095285066088</v>
      </c>
      <c r="D18" s="77">
        <f>'EScalc Special'!$Q$58</f>
        <v>27</v>
      </c>
      <c r="E18" s="79">
        <f>'EScalc Special'!$P$58</f>
        <v>30</v>
      </c>
      <c r="F18" s="71">
        <f ca="1">'EScalc Special'!T18</f>
        <v>40299.101104754387</v>
      </c>
      <c r="G18" s="82"/>
    </row>
    <row r="19" spans="1:7" x14ac:dyDescent="0.2">
      <c r="A19" s="67">
        <f>'EScalc Special'!R19</f>
        <v>17</v>
      </c>
      <c r="B19" s="61">
        <f ca="1">'EScalc Special'!S19</f>
        <v>30.761056511056509</v>
      </c>
      <c r="C19" s="36">
        <f ca="1">EScalc!N19</f>
        <v>36.934275184275187</v>
      </c>
      <c r="D19" s="77">
        <f>'EScalc Special'!$Q$58</f>
        <v>27</v>
      </c>
      <c r="E19" s="79">
        <f>'EScalc Special'!$P$58</f>
        <v>30</v>
      </c>
      <c r="F19" s="71">
        <f ca="1">'EScalc Special'!T19</f>
        <v>40281.327395577398</v>
      </c>
      <c r="G19" s="82"/>
    </row>
    <row r="20" spans="1:7" x14ac:dyDescent="0.2">
      <c r="A20" s="67">
        <f>'EScalc Special'!R20</f>
        <v>18</v>
      </c>
      <c r="B20" s="61">
        <f ca="1">'EScalc Special'!S20</f>
        <v>29.773584905660378</v>
      </c>
      <c r="C20" s="36">
        <f ca="1">EScalc!N20</f>
        <v>36.679245283018865</v>
      </c>
      <c r="D20" s="77">
        <f>'EScalc Special'!$Q$58</f>
        <v>27</v>
      </c>
      <c r="E20" s="79">
        <f>'EScalc Special'!$P$58</f>
        <v>30</v>
      </c>
      <c r="F20" s="71">
        <f ca="1">'EScalc Special'!T20</f>
        <v>40274.415094339623</v>
      </c>
      <c r="G20" s="82"/>
    </row>
    <row r="21" spans="1:7" x14ac:dyDescent="0.2">
      <c r="A21" s="67">
        <f>'EScalc Special'!R21</f>
        <v>19</v>
      </c>
      <c r="B21" s="61">
        <f ca="1">'EScalc Special'!S21</f>
        <v>29.47659281192567</v>
      </c>
      <c r="C21" s="36">
        <f ca="1">EScalc!N21</f>
        <v>28.139973698892167</v>
      </c>
      <c r="D21" s="77">
        <f>'EScalc Special'!$Q$58</f>
        <v>27</v>
      </c>
      <c r="E21" s="79">
        <f>'EScalc Special'!$P$58</f>
        <v>30</v>
      </c>
      <c r="F21" s="71">
        <f ca="1">'EScalc Special'!T21</f>
        <v>40272.336149683477</v>
      </c>
      <c r="G21" s="82"/>
    </row>
    <row r="22" spans="1:7" x14ac:dyDescent="0.2">
      <c r="A22" s="67">
        <f>'EScalc Special'!R22</f>
        <v>20</v>
      </c>
      <c r="B22" s="61">
        <f ca="1">'EScalc Special'!S22</f>
        <v>29.844086678230283</v>
      </c>
      <c r="C22" s="36">
        <f ca="1">EScalc!N22</f>
        <v>28.619116373086918</v>
      </c>
      <c r="D22" s="77">
        <f>'EScalc Special'!$Q$58</f>
        <v>27</v>
      </c>
      <c r="E22" s="79">
        <f>'EScalc Special'!$P$58</f>
        <v>30</v>
      </c>
      <c r="F22" s="71">
        <f ca="1">'EScalc Special'!T22</f>
        <v>40274.908606747609</v>
      </c>
      <c r="G22" s="82"/>
    </row>
    <row r="23" spans="1:7" x14ac:dyDescent="0.2">
      <c r="A23" s="67">
        <f>'EScalc Special'!R23</f>
        <v>21</v>
      </c>
      <c r="B23" s="61">
        <f ca="1">'EScalc Special'!S23</f>
        <v>29.644623582456624</v>
      </c>
      <c r="C23" s="36">
        <f ca="1">EScalc!N23</f>
        <v>28.625122669283613</v>
      </c>
      <c r="D23" s="77">
        <f>'EScalc Special'!$Q$58</f>
        <v>27</v>
      </c>
      <c r="E23" s="79">
        <f>'EScalc Special'!$P$58</f>
        <v>30</v>
      </c>
      <c r="F23" s="71">
        <f ca="1">'EScalc Special'!T23</f>
        <v>40273.512365077193</v>
      </c>
      <c r="G23" s="82"/>
    </row>
    <row r="24" spans="1:7" x14ac:dyDescent="0.2">
      <c r="A24" s="67">
        <f>'EScalc Special'!R24</f>
        <v>22</v>
      </c>
      <c r="B24" s="61">
        <f ca="1">'EScalc Special'!S24</f>
        <v>29.70421648835746</v>
      </c>
      <c r="C24" s="36">
        <f ca="1">EScalc!N24</f>
        <v>28.829394461912973</v>
      </c>
      <c r="D24" s="77">
        <f>'EScalc Special'!$Q$58</f>
        <v>27</v>
      </c>
      <c r="E24" s="79">
        <f>'EScalc Special'!$P$58</f>
        <v>30</v>
      </c>
      <c r="F24" s="71">
        <f ca="1">'EScalc Special'!T24</f>
        <v>40273.929515418502</v>
      </c>
      <c r="G24" s="82"/>
    </row>
    <row r="25" spans="1:7" x14ac:dyDescent="0.2">
      <c r="A25" s="67">
        <f>'EScalc Special'!R25</f>
        <v>23</v>
      </c>
      <c r="B25" s="61">
        <f ca="1">'EScalc Special'!S25</f>
        <v>29.816460542497154</v>
      </c>
      <c r="C25" s="36">
        <f ca="1">EScalc!N25</f>
        <v>29.067835926449789</v>
      </c>
      <c r="D25" s="77">
        <f>'EScalc Special'!$Q$58</f>
        <v>27</v>
      </c>
      <c r="E25" s="79">
        <f>'EScalc Special'!$P$58</f>
        <v>30</v>
      </c>
      <c r="F25" s="71">
        <f ca="1">'EScalc Special'!T25</f>
        <v>40274.715223797481</v>
      </c>
      <c r="G25" s="82"/>
    </row>
    <row r="26" spans="1:7" x14ac:dyDescent="0.2">
      <c r="A26" s="67">
        <f>'EScalc Special'!R26</f>
        <v>24</v>
      </c>
      <c r="B26" s="61">
        <f ca="1">'EScalc Special'!S26</f>
        <v>29.714861055175191</v>
      </c>
      <c r="C26" s="36">
        <f ca="1">EScalc!N26</f>
        <v>29.113974231912785</v>
      </c>
      <c r="D26" s="77">
        <f>'EScalc Special'!$Q$58</f>
        <v>27</v>
      </c>
      <c r="E26" s="79">
        <f>'EScalc Special'!$P$58</f>
        <v>30</v>
      </c>
      <c r="F26" s="71">
        <f ca="1">'EScalc Special'!T26</f>
        <v>40274.004027386225</v>
      </c>
      <c r="G26" s="82"/>
    </row>
    <row r="27" spans="1:7" x14ac:dyDescent="0.2">
      <c r="A27" s="67">
        <f>'EScalc Special'!R27</f>
        <v>25</v>
      </c>
      <c r="B27" s="61">
        <f ca="1">'EScalc Special'!S27</f>
        <v>29.740736390862644</v>
      </c>
      <c r="C27" s="36">
        <f ca="1">EScalc!N27</f>
        <v>29.259501965923985</v>
      </c>
      <c r="D27" s="77">
        <f>'EScalc Special'!$Q$58</f>
        <v>27</v>
      </c>
      <c r="E27" s="79">
        <f>'EScalc Special'!$P$58</f>
        <v>30</v>
      </c>
      <c r="F27" s="71">
        <f ca="1">'EScalc Special'!T27</f>
        <v>40274.185154736042</v>
      </c>
      <c r="G27" s="82"/>
    </row>
    <row r="28" spans="1:7" x14ac:dyDescent="0.2">
      <c r="A28" s="67">
        <f>'EScalc Special'!R28</f>
        <v>26</v>
      </c>
      <c r="B28" s="61">
        <f ca="1">'EScalc Special'!S28</f>
        <v>29.796097891056732</v>
      </c>
      <c r="C28" s="36">
        <f ca="1">EScalc!N28</f>
        <v>29.42297944241059</v>
      </c>
      <c r="D28" s="77">
        <f>'EScalc Special'!$Q$58</f>
        <v>27</v>
      </c>
      <c r="E28" s="79">
        <f>'EScalc Special'!$P$58</f>
        <v>30</v>
      </c>
      <c r="F28" s="71">
        <f ca="1">'EScalc Special'!T28</f>
        <v>40274.572685237399</v>
      </c>
      <c r="G28" s="82"/>
    </row>
    <row r="29" spans="1:7" x14ac:dyDescent="0.2">
      <c r="A29" s="67">
        <f>'EScalc Special'!R29</f>
        <v>27</v>
      </c>
      <c r="B29" s="61">
        <f ca="1">'EScalc Special'!S29</f>
        <v>29.643298134340952</v>
      </c>
      <c r="C29" s="36">
        <f ca="1">EScalc!N29</f>
        <v>29.3943295322713</v>
      </c>
      <c r="D29" s="77">
        <f>'EScalc Special'!$Q$58</f>
        <v>27</v>
      </c>
      <c r="E29" s="79">
        <f>'EScalc Special'!$P$58</f>
        <v>30</v>
      </c>
      <c r="F29" s="71">
        <f ca="1">'EScalc Special'!T29</f>
        <v>40273.503086940385</v>
      </c>
      <c r="G29" s="82"/>
    </row>
    <row r="30" spans="1:7" x14ac:dyDescent="0.2">
      <c r="A30" s="67">
        <f>'EScalc Special'!R30</f>
        <v>28</v>
      </c>
      <c r="B30" s="61">
        <f ca="1">'EScalc Special'!S30</f>
        <v>29.685355854883952</v>
      </c>
      <c r="C30" s="36">
        <f ca="1">EScalc!N30</f>
        <v>29.531403604587656</v>
      </c>
      <c r="D30" s="77">
        <f>'EScalc Special'!$Q$58</f>
        <v>27</v>
      </c>
      <c r="E30" s="79">
        <f>'EScalc Special'!$P$58</f>
        <v>30</v>
      </c>
      <c r="F30" s="71">
        <f ca="1">'EScalc Special'!T30</f>
        <v>40273.797490984187</v>
      </c>
      <c r="G30" s="82"/>
    </row>
    <row r="31" spans="1:7" x14ac:dyDescent="0.2">
      <c r="A31" s="67">
        <f>'EScalc Special'!R31</f>
        <v>29</v>
      </c>
      <c r="B31" s="61">
        <f ca="1">'EScalc Special'!S31</f>
        <v>30.34220601640839</v>
      </c>
      <c r="C31" s="36">
        <f ca="1">EScalc!N31</f>
        <v>30.219076005961252</v>
      </c>
      <c r="D31" s="77">
        <f>'EScalc Special'!$Q$58</f>
        <v>27</v>
      </c>
      <c r="E31" s="79">
        <f>'EScalc Special'!$P$58</f>
        <v>30</v>
      </c>
      <c r="F31" s="71">
        <f ca="1">'EScalc Special'!T31</f>
        <v>40278.395442114859</v>
      </c>
      <c r="G31" s="82"/>
    </row>
    <row r="32" spans="1:7" x14ac:dyDescent="0.2">
      <c r="A32" s="67">
        <f>'EScalc Special'!R32</f>
        <v>30</v>
      </c>
      <c r="B32" s="61">
        <f ca="1">'EScalc Special'!S32</f>
        <v>30</v>
      </c>
      <c r="C32" s="36">
        <f ca="1">EScalc!N32</f>
        <v>30</v>
      </c>
      <c r="D32" s="77">
        <f>'EScalc Special'!$Q$58</f>
        <v>27</v>
      </c>
      <c r="E32" s="79">
        <f>'EScalc Special'!$P$58</f>
        <v>30</v>
      </c>
      <c r="F32" s="71">
        <f ca="1">'EScalc Special'!T32</f>
        <v>40276</v>
      </c>
      <c r="G32" s="82"/>
    </row>
    <row r="33" spans="1:7" x14ac:dyDescent="0.2">
      <c r="A33" s="67" t="str">
        <f>'EScalc Special'!R33</f>
        <v>Period</v>
      </c>
      <c r="B33" s="61" t="str">
        <f ca="1">'EScalc Special'!S33</f>
        <v>IEAC(t)sp</v>
      </c>
      <c r="C33" s="36" t="str">
        <f>EScalc!N33</f>
        <v>IEAC(t)es</v>
      </c>
      <c r="D33" s="77">
        <f>'EScalc Special'!$Q$58</f>
        <v>27</v>
      </c>
      <c r="E33" s="79">
        <f>'EScalc Special'!$P$58</f>
        <v>30</v>
      </c>
      <c r="F33" s="71" t="str">
        <f ca="1">'EScalc Special'!T33</f>
        <v>Comp Date</v>
      </c>
      <c r="G33" s="82"/>
    </row>
    <row r="34" spans="1:7" x14ac:dyDescent="0.2">
      <c r="A34" s="67" t="str">
        <f>'EScalc Special'!R34</f>
        <v>Period</v>
      </c>
      <c r="B34" s="61" t="str">
        <f ca="1">'EScalc Special'!S34</f>
        <v>IEAC(t)sp</v>
      </c>
      <c r="C34" s="36" t="str">
        <f>EScalc!N34</f>
        <v>IEAC(t)es</v>
      </c>
      <c r="D34" s="77">
        <f>'EScalc Special'!$Q$58</f>
        <v>27</v>
      </c>
      <c r="E34" s="79">
        <f>'EScalc Special'!$P$58</f>
        <v>30</v>
      </c>
      <c r="F34" s="71" t="str">
        <f ca="1">'EScalc Special'!T34</f>
        <v>Comp Date</v>
      </c>
      <c r="G34" s="82"/>
    </row>
    <row r="35" spans="1:7" x14ac:dyDescent="0.2">
      <c r="A35" s="67" t="str">
        <f>'EScalc Special'!R35</f>
        <v>Period</v>
      </c>
      <c r="B35" s="61" t="str">
        <f ca="1">'EScalc Special'!S35</f>
        <v>IEAC(t)sp</v>
      </c>
      <c r="C35" s="36" t="str">
        <f>EScalc!N35</f>
        <v>IEAC(t)es</v>
      </c>
      <c r="D35" s="77">
        <f>'EScalc Special'!$Q$58</f>
        <v>27</v>
      </c>
      <c r="E35" s="79">
        <f>'EScalc Special'!$P$58</f>
        <v>30</v>
      </c>
      <c r="F35" s="71" t="str">
        <f ca="1">'EScalc Special'!T35</f>
        <v>Comp Date</v>
      </c>
      <c r="G35" s="82"/>
    </row>
    <row r="36" spans="1:7" x14ac:dyDescent="0.2">
      <c r="A36" s="67" t="str">
        <f>'EScalc Special'!R36</f>
        <v>Period</v>
      </c>
      <c r="B36" s="61" t="str">
        <f ca="1">'EScalc Special'!S36</f>
        <v>IEAC(t)sp</v>
      </c>
      <c r="C36" s="36" t="str">
        <f>EScalc!N36</f>
        <v>IEAC(t)es</v>
      </c>
      <c r="D36" s="77">
        <f>'EScalc Special'!$Q$58</f>
        <v>27</v>
      </c>
      <c r="E36" s="79">
        <f>'EScalc Special'!$P$58</f>
        <v>30</v>
      </c>
      <c r="F36" s="71" t="str">
        <f ca="1">'EScalc Special'!T36</f>
        <v>Comp Date</v>
      </c>
      <c r="G36" s="82"/>
    </row>
    <row r="37" spans="1:7" x14ac:dyDescent="0.2">
      <c r="A37" s="67" t="str">
        <f>'EScalc Special'!R37</f>
        <v>Period</v>
      </c>
      <c r="B37" s="61" t="str">
        <f ca="1">'EScalc Special'!S37</f>
        <v>IEAC(t)sp</v>
      </c>
      <c r="C37" s="36" t="str">
        <f>EScalc!N37</f>
        <v>IEAC(t)es</v>
      </c>
      <c r="D37" s="77">
        <f>'EScalc Special'!$Q$58</f>
        <v>27</v>
      </c>
      <c r="E37" s="79">
        <f>'EScalc Special'!$P$58</f>
        <v>30</v>
      </c>
      <c r="F37" s="71" t="str">
        <f ca="1">'EScalc Special'!T37</f>
        <v>Comp Date</v>
      </c>
      <c r="G37" s="82"/>
    </row>
    <row r="38" spans="1:7" x14ac:dyDescent="0.2">
      <c r="A38" s="67" t="str">
        <f>'EScalc Special'!R38</f>
        <v>Period</v>
      </c>
      <c r="B38" s="61" t="str">
        <f ca="1">'EScalc Special'!S38</f>
        <v>IEAC(t)sp</v>
      </c>
      <c r="C38" s="36" t="str">
        <f>EScalc!N38</f>
        <v>IEAC(t)es</v>
      </c>
      <c r="D38" s="77">
        <f>'EScalc Special'!$Q$58</f>
        <v>27</v>
      </c>
      <c r="E38" s="79">
        <f>'EScalc Special'!$P$58</f>
        <v>30</v>
      </c>
      <c r="F38" s="71" t="str">
        <f ca="1">'EScalc Special'!T38</f>
        <v>Comp Date</v>
      </c>
      <c r="G38" s="82"/>
    </row>
    <row r="39" spans="1:7" x14ac:dyDescent="0.2">
      <c r="A39" s="67" t="str">
        <f>'EScalc Special'!R39</f>
        <v>Period</v>
      </c>
      <c r="B39" s="61" t="str">
        <f ca="1">'EScalc Special'!S39</f>
        <v>IEAC(t)sp</v>
      </c>
      <c r="C39" s="36" t="str">
        <f>EScalc!N39</f>
        <v>IEAC(t)es</v>
      </c>
      <c r="D39" s="77">
        <f>'EScalc Special'!$Q$58</f>
        <v>27</v>
      </c>
      <c r="E39" s="79">
        <f>'EScalc Special'!$P$58</f>
        <v>30</v>
      </c>
      <c r="F39" s="71" t="str">
        <f ca="1">'EScalc Special'!T39</f>
        <v>Comp Date</v>
      </c>
      <c r="G39" s="82"/>
    </row>
    <row r="40" spans="1:7" x14ac:dyDescent="0.2">
      <c r="A40" s="67" t="str">
        <f>'EScalc Special'!R40</f>
        <v>Period</v>
      </c>
      <c r="B40" s="61" t="str">
        <f ca="1">'EScalc Special'!S40</f>
        <v>IEAC(t)sp</v>
      </c>
      <c r="C40" s="36" t="str">
        <f>EScalc!N40</f>
        <v>IEAC(t)es</v>
      </c>
      <c r="D40" s="77">
        <f>'EScalc Special'!$Q$58</f>
        <v>27</v>
      </c>
      <c r="E40" s="79">
        <f>'EScalc Special'!$P$58</f>
        <v>30</v>
      </c>
      <c r="F40" s="71" t="str">
        <f ca="1">'EScalc Special'!T40</f>
        <v>Comp Date</v>
      </c>
      <c r="G40" s="82"/>
    </row>
    <row r="41" spans="1:7" x14ac:dyDescent="0.2">
      <c r="A41" s="67" t="str">
        <f>'EScalc Special'!R41</f>
        <v>Period</v>
      </c>
      <c r="B41" s="61" t="str">
        <f ca="1">'EScalc Special'!S41</f>
        <v>IEAC(t)sp</v>
      </c>
      <c r="C41" s="36" t="str">
        <f>EScalc!N41</f>
        <v>IEAC(t)es</v>
      </c>
      <c r="D41" s="77">
        <f>'EScalc Special'!$Q$58</f>
        <v>27</v>
      </c>
      <c r="E41" s="79">
        <f>'EScalc Special'!$P$58</f>
        <v>30</v>
      </c>
      <c r="F41" s="71" t="str">
        <f ca="1">'EScalc Special'!T41</f>
        <v>Comp Date</v>
      </c>
      <c r="G41" s="82"/>
    </row>
    <row r="42" spans="1:7" x14ac:dyDescent="0.2">
      <c r="A42" s="67" t="str">
        <f>'EScalc Special'!R42</f>
        <v>Period</v>
      </c>
      <c r="B42" s="61" t="str">
        <f ca="1">'EScalc Special'!S42</f>
        <v>IEAC(t)sp</v>
      </c>
      <c r="C42" s="36" t="str">
        <f>EScalc!N42</f>
        <v>IEAC(t)es</v>
      </c>
      <c r="D42" s="77">
        <f>'EScalc Special'!$Q$58</f>
        <v>27</v>
      </c>
      <c r="E42" s="79">
        <f>'EScalc Special'!$P$58</f>
        <v>30</v>
      </c>
      <c r="F42" s="71" t="str">
        <f ca="1">'EScalc Special'!T42</f>
        <v>Comp Date</v>
      </c>
      <c r="G42" s="82"/>
    </row>
    <row r="43" spans="1:7" x14ac:dyDescent="0.2">
      <c r="A43" s="67" t="str">
        <f>'EScalc Special'!R43</f>
        <v>Period</v>
      </c>
      <c r="B43" s="61" t="str">
        <f ca="1">'EScalc Special'!S43</f>
        <v>IEAC(t)sp</v>
      </c>
      <c r="C43" s="36" t="str">
        <f>EScalc!N43</f>
        <v>IEAC(t)es</v>
      </c>
      <c r="D43" s="77">
        <f>'EScalc Special'!$Q$58</f>
        <v>27</v>
      </c>
      <c r="E43" s="79">
        <f>'EScalc Special'!$P$58</f>
        <v>30</v>
      </c>
      <c r="F43" s="71" t="str">
        <f ca="1">'EScalc Special'!T43</f>
        <v>Comp Date</v>
      </c>
      <c r="G43" s="82"/>
    </row>
    <row r="44" spans="1:7" x14ac:dyDescent="0.2">
      <c r="A44" s="67" t="str">
        <f>'EScalc Special'!R44</f>
        <v>Period</v>
      </c>
      <c r="B44" s="61" t="str">
        <f ca="1">'EScalc Special'!S44</f>
        <v>IEAC(t)sp</v>
      </c>
      <c r="C44" s="36" t="str">
        <f>EScalc!N44</f>
        <v>IEAC(t)es</v>
      </c>
      <c r="D44" s="77">
        <f>'EScalc Special'!$Q$58</f>
        <v>27</v>
      </c>
      <c r="E44" s="79">
        <f>'EScalc Special'!$P$58</f>
        <v>30</v>
      </c>
      <c r="F44" s="71" t="str">
        <f ca="1">'EScalc Special'!T44</f>
        <v>Comp Date</v>
      </c>
      <c r="G44" s="82"/>
    </row>
    <row r="45" spans="1:7" x14ac:dyDescent="0.2">
      <c r="A45" s="67" t="str">
        <f>'EScalc Special'!R45</f>
        <v>Period</v>
      </c>
      <c r="B45" s="61" t="str">
        <f ca="1">'EScalc Special'!S45</f>
        <v>IEAC(t)sp</v>
      </c>
      <c r="C45" s="36" t="str">
        <f>EScalc!N45</f>
        <v>IEAC(t)es</v>
      </c>
      <c r="D45" s="77">
        <f>'EScalc Special'!$Q$58</f>
        <v>27</v>
      </c>
      <c r="E45" s="79">
        <f>'EScalc Special'!$P$58</f>
        <v>30</v>
      </c>
      <c r="F45" s="71" t="str">
        <f ca="1">'EScalc Special'!T45</f>
        <v>Comp Date</v>
      </c>
      <c r="G45" s="82"/>
    </row>
    <row r="46" spans="1:7" x14ac:dyDescent="0.2">
      <c r="A46" s="67" t="str">
        <f>'EScalc Special'!R46</f>
        <v>Period</v>
      </c>
      <c r="B46" s="61" t="str">
        <f ca="1">'EScalc Special'!S46</f>
        <v>IEAC(t)sp</v>
      </c>
      <c r="C46" s="36" t="str">
        <f>EScalc!N46</f>
        <v>IEAC(t)es</v>
      </c>
      <c r="D46" s="77">
        <f>'EScalc Special'!$Q$58</f>
        <v>27</v>
      </c>
      <c r="E46" s="79">
        <f>'EScalc Special'!$P$58</f>
        <v>30</v>
      </c>
      <c r="F46" s="71" t="str">
        <f ca="1">'EScalc Special'!T46</f>
        <v>Comp Date</v>
      </c>
      <c r="G46" s="82"/>
    </row>
    <row r="47" spans="1:7" x14ac:dyDescent="0.2">
      <c r="A47" s="67" t="str">
        <f>'EScalc Special'!R47</f>
        <v>Period</v>
      </c>
      <c r="B47" s="61" t="str">
        <f ca="1">'EScalc Special'!S47</f>
        <v>IEAC(t)sp</v>
      </c>
      <c r="C47" s="36" t="str">
        <f>EScalc!N47</f>
        <v>IEAC(t)es</v>
      </c>
      <c r="D47" s="77">
        <f>'EScalc Special'!$Q$58</f>
        <v>27</v>
      </c>
      <c r="E47" s="79">
        <f>'EScalc Special'!$P$58</f>
        <v>30</v>
      </c>
      <c r="F47" s="71" t="str">
        <f ca="1">'EScalc Special'!T47</f>
        <v>Comp Date</v>
      </c>
      <c r="G47" s="82"/>
    </row>
    <row r="48" spans="1:7" x14ac:dyDescent="0.2">
      <c r="A48" s="67" t="str">
        <f>'EScalc Special'!R48</f>
        <v>Period</v>
      </c>
      <c r="B48" s="61" t="str">
        <f ca="1">'EScalc Special'!S48</f>
        <v>IEAC(t)sp</v>
      </c>
      <c r="C48" s="36" t="str">
        <f>EScalc!N48</f>
        <v>IEAC(t)es</v>
      </c>
      <c r="D48" s="77">
        <f>'EScalc Special'!$Q$58</f>
        <v>27</v>
      </c>
      <c r="E48" s="79">
        <f>'EScalc Special'!$P$58</f>
        <v>30</v>
      </c>
      <c r="F48" s="71" t="str">
        <f ca="1">'EScalc Special'!T48</f>
        <v>Comp Date</v>
      </c>
      <c r="G48" s="82"/>
    </row>
    <row r="49" spans="1:32" x14ac:dyDescent="0.2">
      <c r="A49" s="67" t="str">
        <f>'EScalc Special'!R49</f>
        <v>Period</v>
      </c>
      <c r="B49" s="61" t="str">
        <f ca="1">'EScalc Special'!S49</f>
        <v>IEAC(t)sp</v>
      </c>
      <c r="C49" s="36" t="str">
        <f>EScalc!N49</f>
        <v>IEAC(t)es</v>
      </c>
      <c r="D49" s="77">
        <f>'EScalc Special'!$Q$58</f>
        <v>27</v>
      </c>
      <c r="E49" s="79">
        <f>'EScalc Special'!$P$58</f>
        <v>30</v>
      </c>
      <c r="F49" s="71" t="str">
        <f ca="1">'EScalc Special'!T49</f>
        <v>Comp Date</v>
      </c>
      <c r="G49" s="82"/>
    </row>
    <row r="50" spans="1:32" x14ac:dyDescent="0.2">
      <c r="A50" s="67" t="str">
        <f>'EScalc Special'!R50</f>
        <v>Period</v>
      </c>
      <c r="B50" s="61" t="str">
        <f ca="1">'EScalc Special'!S50</f>
        <v>IEAC(t)sp</v>
      </c>
      <c r="C50" s="36" t="str">
        <f>EScalc!N50</f>
        <v>IEAC(t)es</v>
      </c>
      <c r="D50" s="77">
        <f>'EScalc Special'!$Q$58</f>
        <v>27</v>
      </c>
      <c r="E50" s="79">
        <f>'EScalc Special'!$P$58</f>
        <v>30</v>
      </c>
      <c r="F50" s="71" t="str">
        <f ca="1">'EScalc Special'!T50</f>
        <v>Comp Date</v>
      </c>
      <c r="G50" s="82"/>
    </row>
    <row r="51" spans="1:32" x14ac:dyDescent="0.2">
      <c r="A51" s="67" t="str">
        <f>'EScalc Special'!R51</f>
        <v>Period</v>
      </c>
      <c r="B51" s="61" t="str">
        <f ca="1">'EScalc Special'!S51</f>
        <v>IEAC(t)sp</v>
      </c>
      <c r="C51" s="36" t="str">
        <f>EScalc!N51</f>
        <v>IEAC(t)es</v>
      </c>
      <c r="D51" s="77">
        <f>'EScalc Special'!$Q$58</f>
        <v>27</v>
      </c>
      <c r="E51" s="79">
        <f>'EScalc Special'!$P$58</f>
        <v>30</v>
      </c>
      <c r="F51" s="71" t="str">
        <f ca="1">'EScalc Special'!T51</f>
        <v>Comp Date</v>
      </c>
      <c r="G51" s="82"/>
    </row>
    <row r="52" spans="1:32" x14ac:dyDescent="0.2">
      <c r="A52" s="67" t="str">
        <f>'EScalc Special'!R52</f>
        <v>Period</v>
      </c>
      <c r="B52" s="61" t="str">
        <f ca="1">'EScalc Special'!S52</f>
        <v>IEAC(t)sp</v>
      </c>
      <c r="C52" s="36" t="str">
        <f>EScalc!N52</f>
        <v>IEAC(t)es</v>
      </c>
      <c r="D52" s="77">
        <f>'EScalc Special'!$Q$58</f>
        <v>27</v>
      </c>
      <c r="E52" s="79">
        <f>'EScalc Special'!$P$58</f>
        <v>30</v>
      </c>
      <c r="F52" s="71" t="str">
        <f ca="1">'EScalc Special'!T52</f>
        <v>Comp Date</v>
      </c>
      <c r="G52" s="82"/>
    </row>
    <row r="55" spans="1:32" x14ac:dyDescent="0.2"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</row>
    <row r="56" spans="1:32" x14ac:dyDescent="0.2"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</row>
    <row r="57" spans="1:32" x14ac:dyDescent="0.2"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</row>
  </sheetData>
  <phoneticPr fontId="5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U59"/>
  <sheetViews>
    <sheetView topLeftCell="J1" workbookViewId="0">
      <selection activeCell="U42" sqref="U42"/>
    </sheetView>
  </sheetViews>
  <sheetFormatPr defaultRowHeight="12.75" x14ac:dyDescent="0.2"/>
  <cols>
    <col min="1" max="2" width="14.140625" customWidth="1"/>
    <col min="3" max="4" width="12" customWidth="1"/>
    <col min="5" max="5" width="7.7109375" customWidth="1"/>
    <col min="6" max="7" width="12" customWidth="1"/>
    <col min="8" max="9" width="12.85546875" customWidth="1"/>
    <col min="10" max="10" width="0.85546875" customWidth="1"/>
    <col min="11" max="12" width="15" customWidth="1"/>
    <col min="13" max="13" width="13.140625" customWidth="1"/>
    <col min="14" max="16" width="11.7109375" customWidth="1"/>
    <col min="17" max="18" width="15.85546875" customWidth="1"/>
    <col min="21" max="21" width="10.85546875" customWidth="1"/>
  </cols>
  <sheetData>
    <row r="1" spans="1:21" ht="21.75" thickBot="1" x14ac:dyDescent="0.25">
      <c r="A1" s="101" t="s">
        <v>96</v>
      </c>
      <c r="B1" s="102"/>
      <c r="C1" s="120" t="s">
        <v>97</v>
      </c>
      <c r="D1" s="121"/>
      <c r="E1" s="121"/>
      <c r="F1" s="121"/>
      <c r="G1" s="107"/>
      <c r="H1" s="159"/>
      <c r="I1" s="159"/>
      <c r="J1" s="160"/>
      <c r="K1" s="101" t="s">
        <v>98</v>
      </c>
      <c r="L1" s="102"/>
      <c r="M1" s="130"/>
      <c r="N1" s="101" t="s">
        <v>53</v>
      </c>
      <c r="O1" s="114"/>
      <c r="P1" s="114"/>
      <c r="Q1" s="114"/>
      <c r="R1" s="163"/>
    </row>
    <row r="2" spans="1:21" ht="15" thickBot="1" x14ac:dyDescent="0.25">
      <c r="A2" s="103" t="s">
        <v>87</v>
      </c>
      <c r="B2" s="68" t="s">
        <v>88</v>
      </c>
      <c r="C2" s="33" t="s">
        <v>91</v>
      </c>
      <c r="D2" s="33" t="s">
        <v>92</v>
      </c>
      <c r="E2" s="31" t="s">
        <v>5</v>
      </c>
      <c r="F2" s="33" t="s">
        <v>93</v>
      </c>
      <c r="G2" s="34" t="s">
        <v>94</v>
      </c>
      <c r="H2" s="148" t="str">
        <f>'EScalc Special'!U1</f>
        <v>Count iEV XX</v>
      </c>
      <c r="I2" s="63" t="str">
        <f>'EScalc Special'!V1</f>
        <v>Count iPV XX</v>
      </c>
      <c r="J2" s="161"/>
      <c r="K2" s="103" t="str">
        <f>'Data Conv'!A2</f>
        <v>iEVcum</v>
      </c>
      <c r="L2" s="68" t="str">
        <f>'Data Conv'!B2</f>
        <v>iPVcum</v>
      </c>
      <c r="M2" s="131" t="str">
        <f>'EScalc Special'!R1</f>
        <v>Period</v>
      </c>
      <c r="N2" s="122" t="s">
        <v>77</v>
      </c>
      <c r="O2" s="125" t="s">
        <v>54</v>
      </c>
      <c r="P2" s="126" t="s">
        <v>78</v>
      </c>
      <c r="Q2" s="125" t="s">
        <v>55</v>
      </c>
      <c r="R2" s="164" t="s">
        <v>55</v>
      </c>
      <c r="S2" s="168"/>
    </row>
    <row r="3" spans="1:21" ht="13.5" thickBot="1" x14ac:dyDescent="0.25">
      <c r="A3" s="104">
        <f>'Data Conv'!G3</f>
        <v>0</v>
      </c>
      <c r="B3" s="104">
        <f>'Data Conv'!H3</f>
        <v>0</v>
      </c>
      <c r="C3" s="117"/>
      <c r="D3" s="11"/>
      <c r="E3" s="8">
        <f>'EScalc Special'!K2</f>
        <v>0</v>
      </c>
      <c r="F3" s="11"/>
      <c r="G3" s="12"/>
      <c r="H3" s="149"/>
      <c r="I3" s="62"/>
      <c r="J3" s="162"/>
      <c r="K3" s="104">
        <f>'Data Conv'!A3</f>
        <v>0</v>
      </c>
      <c r="L3" s="7">
        <f>'Data Conv'!B3</f>
        <v>0</v>
      </c>
      <c r="M3" s="130"/>
      <c r="N3" s="123"/>
      <c r="O3" s="124"/>
      <c r="P3" s="124"/>
      <c r="Q3" s="167" t="s">
        <v>64</v>
      </c>
      <c r="R3" s="166" t="s">
        <v>63</v>
      </c>
      <c r="S3" s="169"/>
    </row>
    <row r="4" spans="1:21" x14ac:dyDescent="0.2">
      <c r="A4" s="105">
        <f ca="1">'Data Conv'!G4</f>
        <v>93</v>
      </c>
      <c r="B4" s="105">
        <f ca="1">'Data Conv'!H4</f>
        <v>93</v>
      </c>
      <c r="C4" s="118">
        <f ca="1">'EScalc Special'!I3</f>
        <v>1</v>
      </c>
      <c r="D4" s="19">
        <f ca="1">'EScalc Special'!J3</f>
        <v>1</v>
      </c>
      <c r="E4" s="23">
        <f ca="1">'EScalc Special'!K3</f>
        <v>1</v>
      </c>
      <c r="F4" s="19">
        <f ca="1">'EScalc Special'!L3</f>
        <v>0</v>
      </c>
      <c r="G4" s="58">
        <f ca="1">'EScalc Special'!M3</f>
        <v>0</v>
      </c>
      <c r="H4" s="150">
        <f>'EScalc Special'!U3</f>
        <v>0</v>
      </c>
      <c r="I4" s="64">
        <f>'EScalc Special'!V3</f>
        <v>0</v>
      </c>
      <c r="J4" s="162"/>
      <c r="K4" s="105">
        <f>IF('Data Conv'!A4 = 0, "",'Data Conv'!A4)</f>
        <v>93</v>
      </c>
      <c r="L4" s="105">
        <f>IF('Data Conv'!B4 = 0, "",'Data Conv'!B4)</f>
        <v>93</v>
      </c>
      <c r="M4" s="134">
        <f>'EScalc Special'!R3</f>
        <v>1</v>
      </c>
      <c r="N4" s="127">
        <f ca="1">IF(ISNUMBER($K4), OFFSET(C4,-$H4,0), IF($K4 = "XX", 0,"iSPI(t)per"))</f>
        <v>1</v>
      </c>
      <c r="O4" s="128">
        <f ca="1">IF(ISNUMBER($K4), OFFSET(D4,-$H4,0), IF($K4 = "XX", $O3,"iSPI(t)cum"))</f>
        <v>1</v>
      </c>
      <c r="P4" s="129">
        <f ca="1">IF(ISNUMBER($K4), OFFSET($F4,-$H4,0) + IF($L4 = "XX", 1, 0), IF(NOT(OR($K4 = "XX", ISNUMBER($K4))), "iSV(t)per", IF(AND($K4 = "XX", $L4 = "XX"), 0, IF($L4 = "XX", 1, IF($K4 = "XX", -1, "iSV(t)per")))))</f>
        <v>0</v>
      </c>
      <c r="Q4" s="129">
        <f ca="1">IF(ISNUMBER($K4), $P4, IF($K4 = "XX", $P4, "wo DT"))</f>
        <v>0</v>
      </c>
      <c r="R4" s="165">
        <f ca="1" xml:space="preserve"> IF(OR($K4 = "XX", ISNUMBER($K4)), $Q4 + $L$55 - $I4, "iSV(t)cum")</f>
        <v>4</v>
      </c>
      <c r="S4" s="170"/>
      <c r="T4" s="1"/>
    </row>
    <row r="5" spans="1:21" x14ac:dyDescent="0.2">
      <c r="A5" s="105">
        <f ca="1">'Data Conv'!G5</f>
        <v>644</v>
      </c>
      <c r="B5" s="105">
        <f ca="1">'Data Conv'!H5</f>
        <v>644</v>
      </c>
      <c r="C5" s="119">
        <f ca="1">'EScalc Special'!I4</f>
        <v>1</v>
      </c>
      <c r="D5" s="21">
        <f ca="1">'EScalc Special'!J4</f>
        <v>1</v>
      </c>
      <c r="E5" s="24">
        <f ca="1">'EScalc Special'!K4</f>
        <v>2</v>
      </c>
      <c r="F5" s="21">
        <f ca="1">'EScalc Special'!L4</f>
        <v>0</v>
      </c>
      <c r="G5" s="59">
        <f ca="1">'EScalc Special'!M4</f>
        <v>0</v>
      </c>
      <c r="H5" s="151">
        <f>'EScalc Special'!U4</f>
        <v>0</v>
      </c>
      <c r="I5" s="65">
        <f>'EScalc Special'!V4</f>
        <v>0</v>
      </c>
      <c r="J5" s="162"/>
      <c r="K5" s="105">
        <f>IF('Data Conv'!A5 = 0, "",'Data Conv'!A5)</f>
        <v>644</v>
      </c>
      <c r="L5" s="105">
        <f>IF('Data Conv'!B5 = 0, "",'Data Conv'!B5)</f>
        <v>644</v>
      </c>
      <c r="M5" s="135">
        <f>'EScalc Special'!R4</f>
        <v>2</v>
      </c>
      <c r="N5" s="127">
        <f ca="1">IF(ISNUMBER($K5), OFFSET(C5,-$H5,0), IF($K5 = "XX", 0,"iSPI(t)per"))</f>
        <v>1</v>
      </c>
      <c r="O5" s="128">
        <f ca="1">IF(ISNUMBER($K5), OFFSET(D5,-$H5,0), IF($K5 = "XX", $O4,"iSPI(t)cum"))</f>
        <v>1</v>
      </c>
      <c r="P5" s="129">
        <f ca="1">IF(ISNUMBER($K5), OFFSET($F5,-$H5,0) + IF($L5 = "XX", 1, 0), IF(NOT(OR($K5 = "XX", ISNUMBER($K5))), "iSV(t)per", IF(AND($K5 = "XX", $L5 = "XX"), 0, IF($L5 = "XX", 1, IF($K5 = "XX", -1, "iSV(t)per")))))</f>
        <v>0</v>
      </c>
      <c r="Q5" s="129">
        <f ca="1">IF(ISNUMBER($K5), $Q4 + $P5, IF($K5 = "XX", $Q4 + $P5, "wo DT"))</f>
        <v>0</v>
      </c>
      <c r="R5" s="165">
        <f ca="1" xml:space="preserve"> IF(OR($K5 = "XX", ISNUMBER($K5)), $Q5 + $L$55 - $I5, "iSV(t)cum")</f>
        <v>4</v>
      </c>
      <c r="S5" s="170"/>
      <c r="T5" s="1"/>
    </row>
    <row r="6" spans="1:21" x14ac:dyDescent="0.2">
      <c r="A6" s="105">
        <f ca="1">'Data Conv'!G6</f>
        <v>975</v>
      </c>
      <c r="B6" s="105">
        <f ca="1">'Data Conv'!H6</f>
        <v>1710</v>
      </c>
      <c r="C6" s="119">
        <f ca="1">'EScalc Special'!I5</f>
        <v>0.31050656660412734</v>
      </c>
      <c r="D6" s="21">
        <f ca="1">'EScalc Special'!J5</f>
        <v>0.77016885553470915</v>
      </c>
      <c r="E6" s="24">
        <f ca="1">'EScalc Special'!K5</f>
        <v>3</v>
      </c>
      <c r="F6" s="21">
        <f ca="1">'EScalc Special'!L5</f>
        <v>-0.68949343339587266</v>
      </c>
      <c r="G6" s="59">
        <f ca="1">'EScalc Special'!M5</f>
        <v>-0.68949343339587266</v>
      </c>
      <c r="H6" s="151">
        <f>'EScalc Special'!U5</f>
        <v>0</v>
      </c>
      <c r="I6" s="65">
        <f>'EScalc Special'!V5</f>
        <v>0</v>
      </c>
      <c r="J6" s="162"/>
      <c r="K6" s="105">
        <f>IF('Data Conv'!A6 = 0, "",'Data Conv'!A6)</f>
        <v>975</v>
      </c>
      <c r="L6" s="105">
        <f>IF('Data Conv'!B6 = 0, "",'Data Conv'!B6)</f>
        <v>1710</v>
      </c>
      <c r="M6" s="135">
        <f>'EScalc Special'!R5</f>
        <v>3</v>
      </c>
      <c r="N6" s="127">
        <f t="shared" ref="N6:N53" ca="1" si="0">IF(ISNUMBER($K6), OFFSET(C6,-$H6,0), IF($K6 = "XX", 0,"iSPI(t)per"))</f>
        <v>0.31050656660412734</v>
      </c>
      <c r="O6" s="128">
        <f t="shared" ref="O6:O53" ca="1" si="1">IF(ISNUMBER($K6), OFFSET(D6,-$H6,0), IF($K6 = "XX", $O5,"iSPI(t)cum"))</f>
        <v>0.77016885553470915</v>
      </c>
      <c r="P6" s="129">
        <f ca="1">IF(ISNUMBER($K6), OFFSET($F6,-$H6,0) + IF($L6 = "XX", 1, 0), IF(NOT(OR($K6 = "XX", ISNUMBER($K6))), "iSV(t)per", IF(AND($K6 = "XX", $L6 = "XX"), 0, IF($L6 = "XX", 1, IF($K6 = "XX", -1, "iSV(t)per")))))</f>
        <v>-0.68949343339587266</v>
      </c>
      <c r="Q6" s="129">
        <f t="shared" ref="Q6:Q53" ca="1" si="2">IF(ISNUMBER($K6), $Q5 + $P6, IF($K6 = "XX", $Q5 + $P6, "wo DT"))</f>
        <v>-0.68949343339587266</v>
      </c>
      <c r="R6" s="165">
        <f t="shared" ref="R6:R53" ca="1" si="3" xml:space="preserve"> IF(OR($K6 = "XX", ISNUMBER($K6)), $Q6 + $L$55 - $I6, "iSV(t)cum")</f>
        <v>3.3105065666041273</v>
      </c>
      <c r="S6" s="170"/>
      <c r="T6" s="1"/>
    </row>
    <row r="7" spans="1:21" x14ac:dyDescent="0.2">
      <c r="A7" s="105">
        <f ca="1">'Data Conv'!G7</f>
        <v>1275</v>
      </c>
      <c r="B7" s="105">
        <f ca="1">'Data Conv'!H7</f>
        <v>2397</v>
      </c>
      <c r="C7" s="119">
        <f ca="1">'EScalc Special'!I6</f>
        <v>0.28142589118198913</v>
      </c>
      <c r="D7" s="21">
        <f ca="1">'EScalc Special'!J6</f>
        <v>0.64798311444652912</v>
      </c>
      <c r="E7" s="24">
        <f ca="1">'EScalc Special'!K6</f>
        <v>4</v>
      </c>
      <c r="F7" s="21">
        <f ca="1">'EScalc Special'!L6</f>
        <v>-0.71857410881801087</v>
      </c>
      <c r="G7" s="59">
        <f ca="1">'EScalc Special'!M6</f>
        <v>-1.4080675422138835</v>
      </c>
      <c r="H7" s="151">
        <f>'EScalc Special'!U6</f>
        <v>0</v>
      </c>
      <c r="I7" s="65">
        <f>'EScalc Special'!V6</f>
        <v>0</v>
      </c>
      <c r="J7" s="162"/>
      <c r="K7" s="105">
        <f>IF('Data Conv'!A7 = 0, "",'Data Conv'!A7)</f>
        <v>1275</v>
      </c>
      <c r="L7" s="105">
        <f>IF('Data Conv'!B7 = 0, "",'Data Conv'!B7)</f>
        <v>2397</v>
      </c>
      <c r="M7" s="135">
        <f>'EScalc Special'!R6</f>
        <v>4</v>
      </c>
      <c r="N7" s="127">
        <f t="shared" ca="1" si="0"/>
        <v>0.28142589118198913</v>
      </c>
      <c r="O7" s="128">
        <f t="shared" ca="1" si="1"/>
        <v>0.64798311444652912</v>
      </c>
      <c r="P7" s="129">
        <f t="shared" ref="P7:P53" ca="1" si="4">IF(ISNUMBER($K7), OFFSET($F7,-$H7,0) + IF($L7 = "XX", 1, 0), IF(NOT(OR($K7 = "XX", ISNUMBER($K7))), "iSV(t)per", IF(AND($K7 = "XX", $L7 = "XX"), 0, IF($L7 = "XX", 1, IF($K7 = "XX", -1, "iSV(t)per")))))</f>
        <v>-0.71857410881801087</v>
      </c>
      <c r="Q7" s="129">
        <f t="shared" ca="1" si="2"/>
        <v>-1.4080675422138835</v>
      </c>
      <c r="R7" s="165">
        <f t="shared" ca="1" si="3"/>
        <v>2.5919324577861165</v>
      </c>
      <c r="S7" s="170"/>
      <c r="T7" s="1"/>
    </row>
    <row r="8" spans="1:21" x14ac:dyDescent="0.2">
      <c r="A8" s="105">
        <f ca="1">'Data Conv'!G8</f>
        <v>1739</v>
      </c>
      <c r="B8" s="105">
        <f ca="1">'Data Conv'!H8</f>
        <v>3060</v>
      </c>
      <c r="C8" s="119">
        <f ca="1">'EScalc Special'!I7</f>
        <v>0.45028006040893453</v>
      </c>
      <c r="D8" s="21">
        <f ca="1">'EScalc Special'!J7</f>
        <v>0.6084425036390102</v>
      </c>
      <c r="E8" s="24">
        <f ca="1">'EScalc Special'!K7</f>
        <v>5</v>
      </c>
      <c r="F8" s="21">
        <f ca="1">'EScalc Special'!L7</f>
        <v>-0.54971993959106547</v>
      </c>
      <c r="G8" s="59">
        <f ca="1">'EScalc Special'!M7</f>
        <v>-1.957787481804949</v>
      </c>
      <c r="H8" s="151">
        <f>'EScalc Special'!U7</f>
        <v>0</v>
      </c>
      <c r="I8" s="65">
        <f>'EScalc Special'!V7</f>
        <v>0</v>
      </c>
      <c r="J8" s="162"/>
      <c r="K8" s="105">
        <f>IF('Data Conv'!A8 = 0, "",'Data Conv'!A8)</f>
        <v>1739</v>
      </c>
      <c r="L8" s="105">
        <f>IF('Data Conv'!B8 = 0, "",'Data Conv'!B8)</f>
        <v>3060</v>
      </c>
      <c r="M8" s="135">
        <f>'EScalc Special'!R7</f>
        <v>5</v>
      </c>
      <c r="N8" s="127">
        <f t="shared" ca="1" si="0"/>
        <v>0.45028006040893453</v>
      </c>
      <c r="O8" s="128">
        <f t="shared" ca="1" si="1"/>
        <v>0.6084425036390102</v>
      </c>
      <c r="P8" s="129">
        <f t="shared" ca="1" si="4"/>
        <v>-0.54971993959106547</v>
      </c>
      <c r="Q8" s="129">
        <f t="shared" ca="1" si="2"/>
        <v>-1.957787481804949</v>
      </c>
      <c r="R8" s="165">
        <f t="shared" ca="1" si="3"/>
        <v>2.042212518195051</v>
      </c>
      <c r="S8" s="170"/>
      <c r="T8" s="1"/>
    </row>
    <row r="9" spans="1:21" x14ac:dyDescent="0.2">
      <c r="A9" s="105">
        <f ca="1">'Data Conv'!G9</f>
        <v>2292</v>
      </c>
      <c r="B9" s="105">
        <f ca="1">'Data Conv'!H9</f>
        <v>3923</v>
      </c>
      <c r="C9" s="119">
        <f ca="1">'EScalc Special'!I8</f>
        <v>0.80494905385735072</v>
      </c>
      <c r="D9" s="21">
        <f ca="1">'EScalc Special'!J8</f>
        <v>0.64119359534206699</v>
      </c>
      <c r="E9" s="24">
        <f ca="1">'EScalc Special'!K8</f>
        <v>6</v>
      </c>
      <c r="F9" s="21">
        <f ca="1">'EScalc Special'!L8</f>
        <v>-0.19505094614264928</v>
      </c>
      <c r="G9" s="59">
        <f ca="1">'EScalc Special'!M8</f>
        <v>-2.1528384279475983</v>
      </c>
      <c r="H9" s="151">
        <f>'EScalc Special'!U8</f>
        <v>1</v>
      </c>
      <c r="I9" s="65">
        <f>'EScalc Special'!V8</f>
        <v>0</v>
      </c>
      <c r="J9" s="162"/>
      <c r="K9" s="105" t="str">
        <f>IF('Data Conv'!A9 = 0, "",'Data Conv'!A9)</f>
        <v>XX</v>
      </c>
      <c r="L9" s="105">
        <f>IF('Data Conv'!B9 = 0, "",'Data Conv'!B9)</f>
        <v>3923</v>
      </c>
      <c r="M9" s="135">
        <f>'EScalc Special'!R8</f>
        <v>6</v>
      </c>
      <c r="N9" s="127">
        <f t="shared" ca="1" si="0"/>
        <v>0</v>
      </c>
      <c r="O9" s="128">
        <f t="shared" ca="1" si="1"/>
        <v>0.6084425036390102</v>
      </c>
      <c r="P9" s="129">
        <f t="shared" ca="1" si="4"/>
        <v>-1</v>
      </c>
      <c r="Q9" s="129">
        <f t="shared" ca="1" si="2"/>
        <v>-2.957787481804949</v>
      </c>
      <c r="R9" s="165">
        <f t="shared" ca="1" si="3"/>
        <v>1.042212518195051</v>
      </c>
      <c r="S9" s="170"/>
      <c r="T9" s="1"/>
    </row>
    <row r="10" spans="1:21" x14ac:dyDescent="0.2">
      <c r="A10" s="105">
        <f ca="1">'Data Conv'!G10</f>
        <v>3331</v>
      </c>
      <c r="B10" s="105">
        <f ca="1">'Data Conv'!H10</f>
        <v>4722</v>
      </c>
      <c r="C10" s="119">
        <f ca="1">'EScalc Special'!I9</f>
        <v>1.4668592854215268</v>
      </c>
      <c r="D10" s="21">
        <f ca="1">'EScalc Special'!J9</f>
        <v>0.75914583678198977</v>
      </c>
      <c r="E10" s="24">
        <f ca="1">'EScalc Special'!K9</f>
        <v>7</v>
      </c>
      <c r="F10" s="21">
        <f ca="1">'EScalc Special'!L9</f>
        <v>0.46685928542152677</v>
      </c>
      <c r="G10" s="59">
        <f ca="1">'EScalc Special'!M9</f>
        <v>-1.6859791425260715</v>
      </c>
      <c r="H10" s="151">
        <f>'EScalc Special'!U9</f>
        <v>2</v>
      </c>
      <c r="I10" s="65">
        <f>'EScalc Special'!V9</f>
        <v>0</v>
      </c>
      <c r="J10" s="162"/>
      <c r="K10" s="105" t="str">
        <f>IF('Data Conv'!A10 = 0, "",'Data Conv'!A10)</f>
        <v>XX</v>
      </c>
      <c r="L10" s="105">
        <f>IF('Data Conv'!B10 = 0, "",'Data Conv'!B10)</f>
        <v>4722</v>
      </c>
      <c r="M10" s="135">
        <f>'EScalc Special'!R9</f>
        <v>7</v>
      </c>
      <c r="N10" s="127">
        <f t="shared" ca="1" si="0"/>
        <v>0</v>
      </c>
      <c r="O10" s="128">
        <f t="shared" ca="1" si="1"/>
        <v>0.6084425036390102</v>
      </c>
      <c r="P10" s="129">
        <f t="shared" ca="1" si="4"/>
        <v>-1</v>
      </c>
      <c r="Q10" s="129">
        <f t="shared" ca="1" si="2"/>
        <v>-3.957787481804949</v>
      </c>
      <c r="R10" s="165">
        <f t="shared" ca="1" si="3"/>
        <v>4.2212518195051008E-2</v>
      </c>
      <c r="S10" s="170"/>
      <c r="T10" s="1"/>
    </row>
    <row r="11" spans="1:21" x14ac:dyDescent="0.2">
      <c r="A11" s="105">
        <f ca="1">'Data Conv'!G11</f>
        <v>3869</v>
      </c>
      <c r="B11" s="105">
        <f ca="1">'Data Conv'!H11</f>
        <v>5743</v>
      </c>
      <c r="C11" s="119">
        <f ca="1">'EScalc Special'!I10</f>
        <v>0.62340672074159897</v>
      </c>
      <c r="D11" s="21">
        <f ca="1">'EScalc Special'!J10</f>
        <v>0.74217844727694093</v>
      </c>
      <c r="E11" s="24">
        <f ca="1">'EScalc Special'!K10</f>
        <v>8</v>
      </c>
      <c r="F11" s="21">
        <f ca="1">'EScalc Special'!L10</f>
        <v>-0.37659327925840103</v>
      </c>
      <c r="G11" s="59">
        <f ca="1">'EScalc Special'!M10</f>
        <v>-2.0625724217844725</v>
      </c>
      <c r="H11" s="151">
        <f>'EScalc Special'!U10</f>
        <v>2</v>
      </c>
      <c r="I11" s="65">
        <f>'EScalc Special'!V10</f>
        <v>0</v>
      </c>
      <c r="J11" s="162"/>
      <c r="K11" s="105">
        <f>IF('Data Conv'!A11 = 0, "",'Data Conv'!A11)</f>
        <v>2292</v>
      </c>
      <c r="L11" s="105">
        <f>IF('Data Conv'!B11 = 0, "",'Data Conv'!B11)</f>
        <v>5743</v>
      </c>
      <c r="M11" s="135">
        <f>'EScalc Special'!R10</f>
        <v>8</v>
      </c>
      <c r="N11" s="127">
        <f t="shared" ca="1" si="0"/>
        <v>0.80494905385735072</v>
      </c>
      <c r="O11" s="128">
        <f t="shared" ca="1" si="1"/>
        <v>0.64119359534206699</v>
      </c>
      <c r="P11" s="129">
        <f t="shared" ca="1" si="4"/>
        <v>-0.19505094614264928</v>
      </c>
      <c r="Q11" s="129">
        <f t="shared" ca="1" si="2"/>
        <v>-4.1528384279475983</v>
      </c>
      <c r="R11" s="165">
        <f t="shared" ca="1" si="3"/>
        <v>-0.15283842794759828</v>
      </c>
      <c r="S11" s="170"/>
      <c r="T11" s="1"/>
    </row>
    <row r="12" spans="1:21" x14ac:dyDescent="0.2">
      <c r="A12" s="105">
        <f ca="1">'Data Conv'!G12</f>
        <v>4612</v>
      </c>
      <c r="B12" s="105">
        <f ca="1">'Data Conv'!H12</f>
        <v>7369</v>
      </c>
      <c r="C12" s="119">
        <f ca="1">'EScalc Special'!I11</f>
        <v>0.92490033167183139</v>
      </c>
      <c r="D12" s="21">
        <f ca="1">'EScalc Special'!J11</f>
        <v>0.76248087887637317</v>
      </c>
      <c r="E12" s="24">
        <f ca="1">'EScalc Special'!K11</f>
        <v>9</v>
      </c>
      <c r="F12" s="21">
        <f ca="1">'EScalc Special'!L11</f>
        <v>-7.5099668328168612E-2</v>
      </c>
      <c r="G12" s="59">
        <f ca="1">'EScalc Special'!M11</f>
        <v>-2.1376720901126411</v>
      </c>
      <c r="H12" s="151">
        <f>'EScalc Special'!U11</f>
        <v>2</v>
      </c>
      <c r="I12" s="65">
        <f>'EScalc Special'!V11</f>
        <v>0</v>
      </c>
      <c r="J12" s="162"/>
      <c r="K12" s="105">
        <f>IF('Data Conv'!A12 = 0, "",'Data Conv'!A12)</f>
        <v>3331</v>
      </c>
      <c r="L12" s="105">
        <f>IF('Data Conv'!B12 = 0, "",'Data Conv'!B12)</f>
        <v>7369</v>
      </c>
      <c r="M12" s="135">
        <f>'EScalc Special'!R11</f>
        <v>9</v>
      </c>
      <c r="N12" s="127">
        <f t="shared" ca="1" si="0"/>
        <v>1.4668592854215268</v>
      </c>
      <c r="O12" s="128">
        <f t="shared" ca="1" si="1"/>
        <v>0.75914583678198977</v>
      </c>
      <c r="P12" s="129">
        <f t="shared" ca="1" si="4"/>
        <v>0.46685928542152677</v>
      </c>
      <c r="Q12" s="129">
        <f t="shared" ca="1" si="2"/>
        <v>-3.6859791425260715</v>
      </c>
      <c r="R12" s="165">
        <f t="shared" ca="1" si="3"/>
        <v>0.31402085747392849</v>
      </c>
      <c r="S12" s="170"/>
      <c r="T12" s="1"/>
    </row>
    <row r="13" spans="1:21" x14ac:dyDescent="0.2">
      <c r="A13" s="105">
        <f ca="1">'Data Conv'!G13</f>
        <v>5527</v>
      </c>
      <c r="B13" s="105">
        <f ca="1">'Data Conv'!H13</f>
        <v>9005</v>
      </c>
      <c r="C13" s="119">
        <f ca="1">'EScalc Special'!I12</f>
        <v>0.92611479334476687</v>
      </c>
      <c r="D13" s="21">
        <f ca="1">'EScalc Special'!J12</f>
        <v>0.77884427032321257</v>
      </c>
      <c r="E13" s="24">
        <f ca="1">'EScalc Special'!K12</f>
        <v>10</v>
      </c>
      <c r="F13" s="21">
        <f ca="1">'EScalc Special'!L12</f>
        <v>-7.3885206655233127E-2</v>
      </c>
      <c r="G13" s="59">
        <f ca="1">'EScalc Special'!M12</f>
        <v>-2.2115572967678743</v>
      </c>
      <c r="H13" s="151">
        <f>'EScalc Special'!U12</f>
        <v>2</v>
      </c>
      <c r="I13" s="65">
        <f>'EScalc Special'!V12</f>
        <v>0</v>
      </c>
      <c r="J13" s="162"/>
      <c r="K13" s="105">
        <f>IF('Data Conv'!A13 = 0, "",'Data Conv'!A13)</f>
        <v>3869</v>
      </c>
      <c r="L13" s="105">
        <f>IF('Data Conv'!B13 = 0, "",'Data Conv'!B13)</f>
        <v>9005</v>
      </c>
      <c r="M13" s="135">
        <f>'EScalc Special'!R12</f>
        <v>10</v>
      </c>
      <c r="N13" s="127">
        <f t="shared" ca="1" si="0"/>
        <v>0.62340672074159897</v>
      </c>
      <c r="O13" s="128">
        <f t="shared" ca="1" si="1"/>
        <v>0.74217844727694093</v>
      </c>
      <c r="P13" s="129">
        <f t="shared" ca="1" si="4"/>
        <v>-0.37659327925840103</v>
      </c>
      <c r="Q13" s="129">
        <f t="shared" ca="1" si="2"/>
        <v>-4.0625724217844725</v>
      </c>
      <c r="R13" s="165">
        <f t="shared" ca="1" si="3"/>
        <v>-6.2572421784472532E-2</v>
      </c>
      <c r="S13" s="170"/>
      <c r="T13" s="1"/>
    </row>
    <row r="14" spans="1:21" x14ac:dyDescent="0.2">
      <c r="A14" s="105">
        <f ca="1">'Data Conv'!G14</f>
        <v>6575</v>
      </c>
      <c r="B14" s="105">
        <f ca="1">'Data Conv'!H14</f>
        <v>10850</v>
      </c>
      <c r="C14" s="119">
        <f ca="1">'EScalc Special'!I13</f>
        <v>0.72324241361904296</v>
      </c>
      <c r="D14" s="21">
        <f ca="1">'EScalc Special'!J13</f>
        <v>0.77378955607737898</v>
      </c>
      <c r="E14" s="24">
        <f ca="1">'EScalc Special'!K13</f>
        <v>11</v>
      </c>
      <c r="F14" s="21">
        <f ca="1">'EScalc Special'!L13</f>
        <v>-0.27675758638095704</v>
      </c>
      <c r="G14" s="59">
        <f ca="1">'EScalc Special'!M13</f>
        <v>-2.4883148831488313</v>
      </c>
      <c r="H14" s="151">
        <f>'EScalc Special'!U13</f>
        <v>2</v>
      </c>
      <c r="I14" s="65">
        <f>'EScalc Special'!V13</f>
        <v>0</v>
      </c>
      <c r="J14" s="162"/>
      <c r="K14" s="105">
        <f>IF('Data Conv'!A14 = 0, "",'Data Conv'!A14)</f>
        <v>4612</v>
      </c>
      <c r="L14" s="105">
        <f>IF('Data Conv'!B14 = 0, "",'Data Conv'!B14)</f>
        <v>10850</v>
      </c>
      <c r="M14" s="135">
        <f>'EScalc Special'!R13</f>
        <v>11</v>
      </c>
      <c r="N14" s="127">
        <f t="shared" ca="1" si="0"/>
        <v>0.92490033167183139</v>
      </c>
      <c r="O14" s="128">
        <f t="shared" ca="1" si="1"/>
        <v>0.76248087887637317</v>
      </c>
      <c r="P14" s="129">
        <f t="shared" ca="1" si="4"/>
        <v>-7.5099668328168612E-2</v>
      </c>
      <c r="Q14" s="129">
        <f t="shared" ca="1" si="2"/>
        <v>-4.1376720901126411</v>
      </c>
      <c r="R14" s="165">
        <f t="shared" ca="1" si="3"/>
        <v>-0.13767209011264114</v>
      </c>
      <c r="S14" s="170"/>
      <c r="T14" s="1"/>
      <c r="U14" s="1"/>
    </row>
    <row r="15" spans="1:21" x14ac:dyDescent="0.2">
      <c r="A15" s="105">
        <f ca="1">'Data Conv'!G15</f>
        <v>7991</v>
      </c>
      <c r="B15" s="105">
        <f ca="1">'Data Conv'!H15</f>
        <v>12218</v>
      </c>
      <c r="C15" s="119">
        <f ca="1">'EScalc Special'!I14</f>
        <v>0.86851048217083537</v>
      </c>
      <c r="D15" s="21">
        <f ca="1">'EScalc Special'!J14</f>
        <v>0.78168296658516701</v>
      </c>
      <c r="E15" s="24">
        <f ca="1">'EScalc Special'!K14</f>
        <v>12</v>
      </c>
      <c r="F15" s="21">
        <f ca="1">'EScalc Special'!L14</f>
        <v>-0.13148951782916463</v>
      </c>
      <c r="G15" s="59">
        <f ca="1">'EScalc Special'!M14</f>
        <v>-2.6198044009779959</v>
      </c>
      <c r="H15" s="151">
        <f>'EScalc Special'!U14</f>
        <v>2</v>
      </c>
      <c r="I15" s="65">
        <f>'EScalc Special'!V14</f>
        <v>0</v>
      </c>
      <c r="J15" s="162"/>
      <c r="K15" s="105">
        <f>IF('Data Conv'!A15 = 0, "",'Data Conv'!A15)</f>
        <v>5527</v>
      </c>
      <c r="L15" s="105">
        <f>IF('Data Conv'!B15 = 0, "",'Data Conv'!B15)</f>
        <v>12218</v>
      </c>
      <c r="M15" s="135">
        <f>'EScalc Special'!R14</f>
        <v>12</v>
      </c>
      <c r="N15" s="127">
        <f t="shared" ca="1" si="0"/>
        <v>0.92611479334476687</v>
      </c>
      <c r="O15" s="128">
        <f t="shared" ca="1" si="1"/>
        <v>0.77884427032321257</v>
      </c>
      <c r="P15" s="129">
        <f t="shared" ca="1" si="4"/>
        <v>-7.3885206655233127E-2</v>
      </c>
      <c r="Q15" s="129">
        <f t="shared" ca="1" si="2"/>
        <v>-4.2115572967678743</v>
      </c>
      <c r="R15" s="165">
        <f t="shared" ca="1" si="3"/>
        <v>-0.21155729676787427</v>
      </c>
      <c r="S15" s="170"/>
      <c r="T15" s="1"/>
      <c r="U15" s="1"/>
    </row>
    <row r="16" spans="1:21" x14ac:dyDescent="0.2">
      <c r="A16" s="105">
        <f ca="1">'Data Conv'!G16</f>
        <v>9193</v>
      </c>
      <c r="B16" s="105">
        <f ca="1">'Data Conv'!H16</f>
        <v>13921</v>
      </c>
      <c r="C16" s="119">
        <f ca="1">'EScalc Special'!I15</f>
        <v>0.72170141994818593</v>
      </c>
      <c r="D16" s="21">
        <f ca="1">'EScalc Special'!J15</f>
        <v>0.7770690014592454</v>
      </c>
      <c r="E16" s="24">
        <f ca="1">'EScalc Special'!K15</f>
        <v>13</v>
      </c>
      <c r="F16" s="21">
        <f ca="1">'EScalc Special'!L15</f>
        <v>-0.27829858005181407</v>
      </c>
      <c r="G16" s="59">
        <f ca="1">'EScalc Special'!M15</f>
        <v>-2.89810298102981</v>
      </c>
      <c r="H16" s="151">
        <f>'EScalc Special'!U15</f>
        <v>2</v>
      </c>
      <c r="I16" s="65">
        <f>'EScalc Special'!V15</f>
        <v>0</v>
      </c>
      <c r="J16" s="162"/>
      <c r="K16" s="105">
        <f>IF('Data Conv'!A16 = 0, "",'Data Conv'!A16)</f>
        <v>6575</v>
      </c>
      <c r="L16" s="105">
        <f>IF('Data Conv'!B16 = 0, "",'Data Conv'!B16)</f>
        <v>13921</v>
      </c>
      <c r="M16" s="135">
        <f>'EScalc Special'!R15</f>
        <v>13</v>
      </c>
      <c r="N16" s="127">
        <f t="shared" ca="1" si="0"/>
        <v>0.72324241361904296</v>
      </c>
      <c r="O16" s="128">
        <f t="shared" ca="1" si="1"/>
        <v>0.77378955607737898</v>
      </c>
      <c r="P16" s="129">
        <f t="shared" ca="1" si="4"/>
        <v>-0.27675758638095704</v>
      </c>
      <c r="Q16" s="129">
        <f t="shared" ca="1" si="2"/>
        <v>-4.4883148831488313</v>
      </c>
      <c r="R16" s="165">
        <f t="shared" ca="1" si="3"/>
        <v>-0.48831488314883131</v>
      </c>
      <c r="S16" s="170"/>
      <c r="T16" s="1"/>
      <c r="U16" s="1"/>
    </row>
    <row r="17" spans="1:21" x14ac:dyDescent="0.2">
      <c r="A17" s="105">
        <f ca="1">'Data Conv'!G17</f>
        <v>10831</v>
      </c>
      <c r="B17" s="105">
        <f ca="1">'Data Conv'!H17</f>
        <v>15417</v>
      </c>
      <c r="C17" s="119">
        <f ca="1">'EScalc Special'!I16</f>
        <v>0.8878048780487795</v>
      </c>
      <c r="D17" s="21">
        <f ca="1">'EScalc Special'!J16</f>
        <v>0.78497870692992644</v>
      </c>
      <c r="E17" s="24">
        <f ca="1">'EScalc Special'!K16</f>
        <v>14</v>
      </c>
      <c r="F17" s="21">
        <f ca="1">'EScalc Special'!L16</f>
        <v>-0.1121951219512205</v>
      </c>
      <c r="G17" s="59">
        <f ca="1">'EScalc Special'!M16</f>
        <v>-3.0102981029810305</v>
      </c>
      <c r="H17" s="151">
        <f>'EScalc Special'!U16</f>
        <v>2</v>
      </c>
      <c r="I17" s="65">
        <f>'EScalc Special'!V16</f>
        <v>0</v>
      </c>
      <c r="J17" s="162"/>
      <c r="K17" s="105">
        <f>IF('Data Conv'!A17 = 0, "",'Data Conv'!A17)</f>
        <v>7991</v>
      </c>
      <c r="L17" s="105">
        <f>IF('Data Conv'!B17 = 0, "",'Data Conv'!B17)</f>
        <v>15417</v>
      </c>
      <c r="M17" s="135">
        <f>'EScalc Special'!R16</f>
        <v>14</v>
      </c>
      <c r="N17" s="127">
        <f t="shared" ca="1" si="0"/>
        <v>0.86851048217083537</v>
      </c>
      <c r="O17" s="128">
        <f t="shared" ca="1" si="1"/>
        <v>0.78168296658516701</v>
      </c>
      <c r="P17" s="129">
        <f t="shared" ca="1" si="4"/>
        <v>-0.13148951782916463</v>
      </c>
      <c r="Q17" s="129">
        <f t="shared" ca="1" si="2"/>
        <v>-4.6198044009779959</v>
      </c>
      <c r="R17" s="165">
        <f t="shared" ca="1" si="3"/>
        <v>-0.61980440097799594</v>
      </c>
      <c r="S17" s="170"/>
      <c r="T17" s="1"/>
      <c r="U17" s="1"/>
    </row>
    <row r="18" spans="1:21" x14ac:dyDescent="0.2">
      <c r="A18" s="105">
        <f ca="1">'Data Conv'!G18</f>
        <v>12946</v>
      </c>
      <c r="B18" s="105">
        <f ca="1">'Data Conv'!H18</f>
        <v>18170</v>
      </c>
      <c r="C18" s="119">
        <f ca="1">'EScalc Special'!I17</f>
        <v>1.4377790190115647</v>
      </c>
      <c r="D18" s="21">
        <f ca="1">'EScalc Special'!J17</f>
        <v>0.82849872773536892</v>
      </c>
      <c r="E18" s="24">
        <f ca="1">'EScalc Special'!K17</f>
        <v>15</v>
      </c>
      <c r="F18" s="21">
        <f ca="1">'EScalc Special'!L17</f>
        <v>0.43777901901156469</v>
      </c>
      <c r="G18" s="59">
        <f ca="1">'EScalc Special'!M17</f>
        <v>-2.5725190839694658</v>
      </c>
      <c r="H18" s="151">
        <f>'EScalc Special'!U17</f>
        <v>2</v>
      </c>
      <c r="I18" s="65">
        <f>'EScalc Special'!V17</f>
        <v>1</v>
      </c>
      <c r="J18" s="162"/>
      <c r="K18" s="105">
        <f>IF('Data Conv'!A18 = 0, "",'Data Conv'!A18)</f>
        <v>9193</v>
      </c>
      <c r="L18" s="105" t="str">
        <f>IF('Data Conv'!B18 = 0, "",'Data Conv'!B18)</f>
        <v>XX</v>
      </c>
      <c r="M18" s="135">
        <f>'EScalc Special'!R17</f>
        <v>15</v>
      </c>
      <c r="N18" s="127">
        <f t="shared" ca="1" si="0"/>
        <v>0.72170141994818593</v>
      </c>
      <c r="O18" s="128">
        <f t="shared" ca="1" si="1"/>
        <v>0.7770690014592454</v>
      </c>
      <c r="P18" s="129">
        <f t="shared" ca="1" si="4"/>
        <v>0.72170141994818593</v>
      </c>
      <c r="Q18" s="129">
        <f t="shared" ca="1" si="2"/>
        <v>-3.89810298102981</v>
      </c>
      <c r="R18" s="165">
        <f t="shared" ca="1" si="3"/>
        <v>-0.89810298102981001</v>
      </c>
      <c r="S18" s="170"/>
      <c r="T18" s="1"/>
    </row>
    <row r="19" spans="1:21" x14ac:dyDescent="0.2">
      <c r="A19" s="105">
        <f ca="1">'Data Conv'!G19</f>
        <v>14295</v>
      </c>
      <c r="B19" s="105">
        <f ca="1">'Data Conv'!H19</f>
        <v>20022</v>
      </c>
      <c r="C19" s="119">
        <f ca="1">'EScalc Special'!I18</f>
        <v>0.82251908396946583</v>
      </c>
      <c r="D19" s="21">
        <f ca="1">'EScalc Special'!J18</f>
        <v>0.828125</v>
      </c>
      <c r="E19" s="24">
        <f ca="1">'EScalc Special'!K18</f>
        <v>16</v>
      </c>
      <c r="F19" s="21">
        <f ca="1">'EScalc Special'!L18</f>
        <v>-0.17748091603053417</v>
      </c>
      <c r="G19" s="59">
        <f ca="1">'EScalc Special'!M18</f>
        <v>-2.75</v>
      </c>
      <c r="H19" s="151">
        <f>'EScalc Special'!U18</f>
        <v>2</v>
      </c>
      <c r="I19" s="65">
        <f>'EScalc Special'!V18</f>
        <v>2</v>
      </c>
      <c r="J19" s="162"/>
      <c r="K19" s="105">
        <f>IF('Data Conv'!A19 = 0, "",'Data Conv'!A19)</f>
        <v>10831</v>
      </c>
      <c r="L19" s="105" t="str">
        <f>IF('Data Conv'!B19 = 0, "",'Data Conv'!B19)</f>
        <v>XX</v>
      </c>
      <c r="M19" s="135">
        <f>'EScalc Special'!R18</f>
        <v>16</v>
      </c>
      <c r="N19" s="127">
        <f t="shared" ca="1" si="0"/>
        <v>0.8878048780487795</v>
      </c>
      <c r="O19" s="128">
        <f t="shared" ca="1" si="1"/>
        <v>0.78497870692992644</v>
      </c>
      <c r="P19" s="129">
        <f t="shared" ca="1" si="4"/>
        <v>0.8878048780487795</v>
      </c>
      <c r="Q19" s="129">
        <f t="shared" ca="1" si="2"/>
        <v>-3.0102981029810305</v>
      </c>
      <c r="R19" s="165">
        <f t="shared" ca="1" si="3"/>
        <v>-1.0102981029810305</v>
      </c>
      <c r="S19" s="170"/>
      <c r="T19" s="1"/>
    </row>
    <row r="20" spans="1:21" x14ac:dyDescent="0.2">
      <c r="A20" s="105">
        <f ca="1">'Data Conv'!G20</f>
        <v>16051</v>
      </c>
      <c r="B20" s="105">
        <f ca="1">'Data Conv'!H20</f>
        <v>21936</v>
      </c>
      <c r="C20" s="119">
        <f ca="1">'EScalc Special'!I19</f>
        <v>0.98029422448238357</v>
      </c>
      <c r="D20" s="21">
        <f ca="1">'EScalc Special'!J19</f>
        <v>0.83707613085190491</v>
      </c>
      <c r="E20" s="24">
        <f ca="1">'EScalc Special'!K19</f>
        <v>17</v>
      </c>
      <c r="F20" s="21">
        <f ca="1">'EScalc Special'!L19</f>
        <v>-1.9705775517616431E-2</v>
      </c>
      <c r="G20" s="59">
        <f ca="1">'EScalc Special'!M19</f>
        <v>-2.7697057755176164</v>
      </c>
      <c r="H20" s="151">
        <f>'EScalc Special'!U19</f>
        <v>2</v>
      </c>
      <c r="I20" s="65">
        <f>'EScalc Special'!V19</f>
        <v>3</v>
      </c>
      <c r="J20" s="162"/>
      <c r="K20" s="105">
        <f>IF('Data Conv'!A20 = 0, "",'Data Conv'!A20)</f>
        <v>12946</v>
      </c>
      <c r="L20" s="105" t="str">
        <f>IF('Data Conv'!B20 = 0, "",'Data Conv'!B20)</f>
        <v>XX</v>
      </c>
      <c r="M20" s="135">
        <f>'EScalc Special'!R19</f>
        <v>17</v>
      </c>
      <c r="N20" s="127">
        <f t="shared" ca="1" si="0"/>
        <v>1.4377790190115647</v>
      </c>
      <c r="O20" s="128">
        <f t="shared" ca="1" si="1"/>
        <v>0.82849872773536892</v>
      </c>
      <c r="P20" s="129">
        <f t="shared" ca="1" si="4"/>
        <v>1.4377790190115647</v>
      </c>
      <c r="Q20" s="129">
        <f t="shared" ca="1" si="2"/>
        <v>-1.5725190839694658</v>
      </c>
      <c r="R20" s="165">
        <f t="shared" ca="1" si="3"/>
        <v>-0.57251908396946583</v>
      </c>
      <c r="S20" s="170"/>
      <c r="T20" s="1"/>
    </row>
    <row r="21" spans="1:21" x14ac:dyDescent="0.2">
      <c r="A21" s="105">
        <f ca="1">'Data Conv'!G21</f>
        <v>17808</v>
      </c>
      <c r="B21" s="105">
        <f ca="1">'Data Conv'!H21</f>
        <v>24418</v>
      </c>
      <c r="C21" s="119">
        <f ca="1">'EScalc Special'!I20</f>
        <v>0.63821285869959965</v>
      </c>
      <c r="D21" s="21">
        <f ca="1">'EScalc Special'!J20</f>
        <v>0.82602817128788797</v>
      </c>
      <c r="E21" s="24">
        <f ca="1">'EScalc Special'!K20</f>
        <v>18</v>
      </c>
      <c r="F21" s="21">
        <f ca="1">'EScalc Special'!L20</f>
        <v>-0.36178714130040035</v>
      </c>
      <c r="G21" s="59">
        <f ca="1">'EScalc Special'!M20</f>
        <v>-3.1314929168180168</v>
      </c>
      <c r="H21" s="151">
        <f>'EScalc Special'!U20</f>
        <v>2</v>
      </c>
      <c r="I21" s="65">
        <f>'EScalc Special'!V20</f>
        <v>4</v>
      </c>
      <c r="J21" s="162"/>
      <c r="K21" s="105">
        <f>IF('Data Conv'!A21 = 0, "",'Data Conv'!A21)</f>
        <v>14295</v>
      </c>
      <c r="L21" s="105" t="str">
        <f>IF('Data Conv'!B21 = 0, "",'Data Conv'!B21)</f>
        <v>XX</v>
      </c>
      <c r="M21" s="135">
        <f>'EScalc Special'!R20</f>
        <v>18</v>
      </c>
      <c r="N21" s="127">
        <f t="shared" ca="1" si="0"/>
        <v>0.82251908396946583</v>
      </c>
      <c r="O21" s="128">
        <f t="shared" ca="1" si="1"/>
        <v>0.828125</v>
      </c>
      <c r="P21" s="129">
        <f t="shared" ca="1" si="4"/>
        <v>0.82251908396946583</v>
      </c>
      <c r="Q21" s="129">
        <f t="shared" ca="1" si="2"/>
        <v>-0.75</v>
      </c>
      <c r="R21" s="165">
        <f t="shared" ca="1" si="3"/>
        <v>-0.75</v>
      </c>
      <c r="S21" s="170"/>
      <c r="T21" s="1"/>
    </row>
    <row r="22" spans="1:21" x14ac:dyDescent="0.2">
      <c r="A22" s="105">
        <f ca="1">'Data Conv'!G22</f>
        <v>19666</v>
      </c>
      <c r="B22" s="105">
        <f ca="1">'Data Conv'!H22</f>
        <v>26186</v>
      </c>
      <c r="C22" s="119">
        <f ca="1">'EScalc Special'!I21</f>
        <v>0.9392682947877784</v>
      </c>
      <c r="D22" s="21">
        <f ca="1">'EScalc Special'!J21</f>
        <v>0.83198817778788214</v>
      </c>
      <c r="E22" s="24">
        <f ca="1">'EScalc Special'!K21</f>
        <v>19</v>
      </c>
      <c r="F22" s="21">
        <f ca="1">'EScalc Special'!L21</f>
        <v>-6.0731705212221598E-2</v>
      </c>
      <c r="G22" s="59">
        <f ca="1">'EScalc Special'!M21</f>
        <v>-3.1922246220302384</v>
      </c>
      <c r="H22" s="151">
        <f>'EScalc Special'!U21</f>
        <v>2</v>
      </c>
      <c r="I22" s="65">
        <f>'EScalc Special'!V21</f>
        <v>4</v>
      </c>
      <c r="J22" s="162"/>
      <c r="K22" s="105">
        <f>IF('Data Conv'!A22 = 0, "",'Data Conv'!A22)</f>
        <v>16051</v>
      </c>
      <c r="L22" s="105">
        <f>IF('Data Conv'!B22 = 0, "",'Data Conv'!B22)</f>
        <v>18170</v>
      </c>
      <c r="M22" s="135">
        <f>'EScalc Special'!R21</f>
        <v>19</v>
      </c>
      <c r="N22" s="127">
        <f t="shared" ca="1" si="0"/>
        <v>0.98029422448238357</v>
      </c>
      <c r="O22" s="128">
        <f t="shared" ca="1" si="1"/>
        <v>0.83707613085190491</v>
      </c>
      <c r="P22" s="129">
        <f t="shared" ca="1" si="4"/>
        <v>-1.9705775517616431E-2</v>
      </c>
      <c r="Q22" s="129">
        <f t="shared" ca="1" si="2"/>
        <v>-0.76970577551761643</v>
      </c>
      <c r="R22" s="165">
        <f t="shared" ca="1" si="3"/>
        <v>-0.76970577551761643</v>
      </c>
      <c r="S22" s="170"/>
      <c r="T22" s="1"/>
    </row>
    <row r="23" spans="1:21" x14ac:dyDescent="0.2">
      <c r="A23" s="105">
        <f ca="1">'Data Conv'!G23</f>
        <v>21178</v>
      </c>
      <c r="B23" s="105">
        <f ca="1">'Data Conv'!H23</f>
        <v>27972</v>
      </c>
      <c r="C23" s="119">
        <f ca="1">'EScalc Special'!I22</f>
        <v>0.79619536393201429</v>
      </c>
      <c r="D23" s="21">
        <f ca="1">'EScalc Special'!J22</f>
        <v>0.83019853709508884</v>
      </c>
      <c r="E23" s="24">
        <f ca="1">'EScalc Special'!K22</f>
        <v>20</v>
      </c>
      <c r="F23" s="21">
        <f ca="1">'EScalc Special'!L22</f>
        <v>-0.20380463606798571</v>
      </c>
      <c r="G23" s="59">
        <f ca="1">'EScalc Special'!M22</f>
        <v>-3.3960292580982241</v>
      </c>
      <c r="H23" s="151">
        <f>'EScalc Special'!U22</f>
        <v>2</v>
      </c>
      <c r="I23" s="65">
        <f>'EScalc Special'!V22</f>
        <v>4</v>
      </c>
      <c r="J23" s="162"/>
      <c r="K23" s="105">
        <f>IF('Data Conv'!A23 = 0, "",'Data Conv'!A23)</f>
        <v>17808</v>
      </c>
      <c r="L23" s="105">
        <f>IF('Data Conv'!B23 = 0, "",'Data Conv'!B23)</f>
        <v>20022</v>
      </c>
      <c r="M23" s="135">
        <f>'EScalc Special'!R22</f>
        <v>20</v>
      </c>
      <c r="N23" s="127">
        <f t="shared" ca="1" si="0"/>
        <v>0.63821285869959965</v>
      </c>
      <c r="O23" s="128">
        <f t="shared" ca="1" si="1"/>
        <v>0.82602817128788797</v>
      </c>
      <c r="P23" s="129">
        <f t="shared" ca="1" si="4"/>
        <v>-0.36178714130040035</v>
      </c>
      <c r="Q23" s="129">
        <f t="shared" ca="1" si="2"/>
        <v>-1.1314929168180168</v>
      </c>
      <c r="R23" s="165">
        <f t="shared" ca="1" si="3"/>
        <v>-1.1314929168180168</v>
      </c>
      <c r="S23" s="170"/>
      <c r="T23" s="1"/>
    </row>
    <row r="24" spans="1:21" x14ac:dyDescent="0.2">
      <c r="A24" s="105">
        <f ca="1">'Data Conv'!G24</f>
        <v>22839</v>
      </c>
      <c r="B24" s="105">
        <f ca="1">'Data Conv'!H24</f>
        <v>29397</v>
      </c>
      <c r="C24" s="119">
        <f ca="1">'EScalc Special'!I23</f>
        <v>0.75984875850112488</v>
      </c>
      <c r="D24" s="21">
        <f ca="1">'EScalc Special'!J23</f>
        <v>0.82684854763823334</v>
      </c>
      <c r="E24" s="24">
        <f ca="1">'EScalc Special'!K23</f>
        <v>21</v>
      </c>
      <c r="F24" s="21">
        <f ca="1">'EScalc Special'!L23</f>
        <v>-0.24015124149887512</v>
      </c>
      <c r="G24" s="59">
        <f ca="1">'EScalc Special'!M23</f>
        <v>-3.6361804995970992</v>
      </c>
      <c r="H24" s="151">
        <f>'EScalc Special'!U23</f>
        <v>2</v>
      </c>
      <c r="I24" s="65">
        <f>'EScalc Special'!V23</f>
        <v>4</v>
      </c>
      <c r="J24" s="162"/>
      <c r="K24" s="105">
        <f>IF('Data Conv'!A24 = 0, "",'Data Conv'!A24)</f>
        <v>19666</v>
      </c>
      <c r="L24" s="105">
        <f>IF('Data Conv'!B24 = 0, "",'Data Conv'!B24)</f>
        <v>21936</v>
      </c>
      <c r="M24" s="135">
        <f>'EScalc Special'!R23</f>
        <v>21</v>
      </c>
      <c r="N24" s="127">
        <f t="shared" ca="1" si="0"/>
        <v>0.9392682947877784</v>
      </c>
      <c r="O24" s="128">
        <f t="shared" ca="1" si="1"/>
        <v>0.83198817778788214</v>
      </c>
      <c r="P24" s="129">
        <f t="shared" ca="1" si="4"/>
        <v>-6.0731705212221598E-2</v>
      </c>
      <c r="Q24" s="129">
        <f t="shared" ca="1" si="2"/>
        <v>-1.1922246220302384</v>
      </c>
      <c r="R24" s="165">
        <f t="shared" ca="1" si="3"/>
        <v>-1.1922246220302384</v>
      </c>
      <c r="S24" s="170"/>
      <c r="T24" s="1"/>
    </row>
    <row r="25" spans="1:21" x14ac:dyDescent="0.2">
      <c r="A25" s="105">
        <f ca="1">'Data Conv'!G25</f>
        <v>24873</v>
      </c>
      <c r="B25" s="105">
        <f ca="1">'Data Conv'!H25</f>
        <v>30899</v>
      </c>
      <c r="C25" s="119">
        <f ca="1">'EScalc Special'!I24</f>
        <v>0.89353344077357022</v>
      </c>
      <c r="D25" s="21">
        <f ca="1">'EScalc Special'!J24</f>
        <v>0.8298796791443851</v>
      </c>
      <c r="E25" s="24">
        <f ca="1">'EScalc Special'!K24</f>
        <v>22</v>
      </c>
      <c r="F25" s="21">
        <f ca="1">'EScalc Special'!L24</f>
        <v>-0.10646655922642978</v>
      </c>
      <c r="G25" s="59">
        <f ca="1">'EScalc Special'!M24</f>
        <v>-3.742647058823529</v>
      </c>
      <c r="H25" s="151">
        <f>'EScalc Special'!U24</f>
        <v>2</v>
      </c>
      <c r="I25" s="65">
        <f>'EScalc Special'!V24</f>
        <v>4</v>
      </c>
      <c r="J25" s="162"/>
      <c r="K25" s="105">
        <f>IF('Data Conv'!A25 = 0, "",'Data Conv'!A25)</f>
        <v>21178</v>
      </c>
      <c r="L25" s="105">
        <f>IF('Data Conv'!B25 = 0, "",'Data Conv'!B25)</f>
        <v>24418</v>
      </c>
      <c r="M25" s="135">
        <f>'EScalc Special'!R24</f>
        <v>22</v>
      </c>
      <c r="N25" s="127">
        <f t="shared" ca="1" si="0"/>
        <v>0.79619536393201429</v>
      </c>
      <c r="O25" s="128">
        <f t="shared" ca="1" si="1"/>
        <v>0.83019853709508884</v>
      </c>
      <c r="P25" s="129">
        <f t="shared" ca="1" si="4"/>
        <v>-0.20380463606798571</v>
      </c>
      <c r="Q25" s="129">
        <f t="shared" ca="1" si="2"/>
        <v>-1.3960292580982241</v>
      </c>
      <c r="R25" s="165">
        <f t="shared" ca="1" si="3"/>
        <v>-1.3960292580982241</v>
      </c>
      <c r="S25" s="170"/>
      <c r="T25" s="1"/>
    </row>
    <row r="26" spans="1:21" x14ac:dyDescent="0.2">
      <c r="A26" s="105">
        <f ca="1">'Data Conv'!G26</f>
        <v>26310</v>
      </c>
      <c r="B26" s="105">
        <f ca="1">'Data Conv'!H26</f>
        <v>31821</v>
      </c>
      <c r="C26" s="119">
        <f ca="1">'EScalc Special'!I25</f>
        <v>0.81207595020091006</v>
      </c>
      <c r="D26" s="21">
        <f ca="1">'EScalc Special'!J25</f>
        <v>0.82910560397292965</v>
      </c>
      <c r="E26" s="24">
        <f ca="1">'EScalc Special'!K25</f>
        <v>23</v>
      </c>
      <c r="F26" s="21">
        <f ca="1">'EScalc Special'!L25</f>
        <v>-0.18792404979908994</v>
      </c>
      <c r="G26" s="59">
        <f ca="1">'EScalc Special'!M25</f>
        <v>-3.9305711086226189</v>
      </c>
      <c r="H26" s="151">
        <f>'EScalc Special'!U25</f>
        <v>2</v>
      </c>
      <c r="I26" s="65">
        <f>'EScalc Special'!V25</f>
        <v>4</v>
      </c>
      <c r="J26" s="162"/>
      <c r="K26" s="105">
        <f>IF('Data Conv'!A26 = 0, "",'Data Conv'!A26)</f>
        <v>22839</v>
      </c>
      <c r="L26" s="105">
        <f>IF('Data Conv'!B26 = 0, "",'Data Conv'!B26)</f>
        <v>26186</v>
      </c>
      <c r="M26" s="135">
        <f>'EScalc Special'!R25</f>
        <v>23</v>
      </c>
      <c r="N26" s="127">
        <f t="shared" ca="1" si="0"/>
        <v>0.75984875850112488</v>
      </c>
      <c r="O26" s="128">
        <f t="shared" ca="1" si="1"/>
        <v>0.82684854763823334</v>
      </c>
      <c r="P26" s="129">
        <f t="shared" ca="1" si="4"/>
        <v>-0.24015124149887512</v>
      </c>
      <c r="Q26" s="129">
        <f t="shared" ca="1" si="2"/>
        <v>-1.6361804995970992</v>
      </c>
      <c r="R26" s="165">
        <f t="shared" ca="1" si="3"/>
        <v>-1.6361804995970992</v>
      </c>
      <c r="S26" s="170"/>
      <c r="T26" s="1"/>
    </row>
    <row r="27" spans="1:21" x14ac:dyDescent="0.2">
      <c r="A27" s="105">
        <f ca="1">'Data Conv'!G27</f>
        <v>27720</v>
      </c>
      <c r="B27" s="105" t="str">
        <f ca="1">'Data Conv'!H27</f>
        <v/>
      </c>
      <c r="C27" s="119">
        <f ca="1">'EScalc Special'!I26</f>
        <v>0.78947368421052388</v>
      </c>
      <c r="D27" s="21">
        <f ca="1">'EScalc Special'!J26</f>
        <v>0.82745427398282934</v>
      </c>
      <c r="E27" s="24">
        <f ca="1">'EScalc Special'!K26</f>
        <v>24</v>
      </c>
      <c r="F27" s="21">
        <f ca="1">'EScalc Special'!L26</f>
        <v>-0.21052631578947612</v>
      </c>
      <c r="G27" s="59">
        <f ca="1">'EScalc Special'!M26</f>
        <v>-4.1410974244120951</v>
      </c>
      <c r="H27" s="151">
        <f>'EScalc Special'!U26</f>
        <v>2</v>
      </c>
      <c r="I27" s="65">
        <f>'EScalc Special'!V26</f>
        <v>4</v>
      </c>
      <c r="J27" s="162"/>
      <c r="K27" s="105">
        <f>IF('Data Conv'!A27 = 0, "",'Data Conv'!A27)</f>
        <v>24873</v>
      </c>
      <c r="L27" s="105">
        <f>IF('Data Conv'!B27 = 0, "",'Data Conv'!B27)</f>
        <v>27972</v>
      </c>
      <c r="M27" s="135">
        <f>'EScalc Special'!R26</f>
        <v>24</v>
      </c>
      <c r="N27" s="127">
        <f t="shared" ca="1" si="0"/>
        <v>0.89353344077357022</v>
      </c>
      <c r="O27" s="128">
        <f t="shared" ca="1" si="1"/>
        <v>0.8298796791443851</v>
      </c>
      <c r="P27" s="129">
        <f t="shared" ca="1" si="4"/>
        <v>-0.10646655922642978</v>
      </c>
      <c r="Q27" s="129">
        <f t="shared" ca="1" si="2"/>
        <v>-1.742647058823529</v>
      </c>
      <c r="R27" s="165">
        <f t="shared" ca="1" si="3"/>
        <v>-1.742647058823529</v>
      </c>
      <c r="S27" s="170"/>
      <c r="T27" s="1"/>
    </row>
    <row r="28" spans="1:21" x14ac:dyDescent="0.2">
      <c r="A28" s="105">
        <f ca="1">'Data Conv'!G28</f>
        <v>29113</v>
      </c>
      <c r="B28" s="105" t="str">
        <f ca="1">'Data Conv'!H28</f>
        <v/>
      </c>
      <c r="C28" s="119">
        <f ca="1">'EScalc Special'!I27</f>
        <v>0.94179917879806041</v>
      </c>
      <c r="D28" s="21">
        <f ca="1">'EScalc Special'!J27</f>
        <v>0.83202807017543856</v>
      </c>
      <c r="E28" s="24">
        <f ca="1">'EScalc Special'!K27</f>
        <v>25</v>
      </c>
      <c r="F28" s="21">
        <f ca="1">'EScalc Special'!L27</f>
        <v>-5.820082120193959E-2</v>
      </c>
      <c r="G28" s="59">
        <f ca="1">'EScalc Special'!M27</f>
        <v>-4.1992982456140346</v>
      </c>
      <c r="H28" s="151">
        <f>'EScalc Special'!U27</f>
        <v>2</v>
      </c>
      <c r="I28" s="65">
        <f>'EScalc Special'!V27</f>
        <v>4</v>
      </c>
      <c r="J28" s="162"/>
      <c r="K28" s="105">
        <f>IF('Data Conv'!A28 = 0, "",'Data Conv'!A28)</f>
        <v>26310</v>
      </c>
      <c r="L28" s="105">
        <f>IF('Data Conv'!B28 = 0, "",'Data Conv'!B28)</f>
        <v>29397</v>
      </c>
      <c r="M28" s="135">
        <f>'EScalc Special'!R27</f>
        <v>25</v>
      </c>
      <c r="N28" s="127">
        <f t="shared" ca="1" si="0"/>
        <v>0.81207595020091006</v>
      </c>
      <c r="O28" s="128">
        <f t="shared" ca="1" si="1"/>
        <v>0.82910560397292965</v>
      </c>
      <c r="P28" s="129">
        <f t="shared" ca="1" si="4"/>
        <v>-0.18792404979908994</v>
      </c>
      <c r="Q28" s="129">
        <f t="shared" ca="1" si="2"/>
        <v>-1.9305711086226189</v>
      </c>
      <c r="R28" s="165">
        <f t="shared" ca="1" si="3"/>
        <v>-1.9305711086226189</v>
      </c>
      <c r="S28" s="170"/>
      <c r="T28" s="1"/>
    </row>
    <row r="29" spans="1:21" x14ac:dyDescent="0.2">
      <c r="A29" s="105">
        <f ca="1">'Data Conv'!G29</f>
        <v>30298</v>
      </c>
      <c r="B29" s="105" t="str">
        <f ca="1">'Data Conv'!H29</f>
        <v/>
      </c>
      <c r="C29" s="119">
        <f ca="1">'EScalc Special'!I28</f>
        <v>0.79916508982175927</v>
      </c>
      <c r="D29" s="21">
        <f ca="1">'EScalc Special'!J28</f>
        <v>0.83076410939260481</v>
      </c>
      <c r="E29" s="24">
        <f ca="1">'EScalc Special'!K28</f>
        <v>26</v>
      </c>
      <c r="F29" s="21">
        <f ca="1">'EScalc Special'!L28</f>
        <v>-0.20083491017824073</v>
      </c>
      <c r="G29" s="59">
        <f ca="1">'EScalc Special'!M28</f>
        <v>-4.4001331557922754</v>
      </c>
      <c r="H29" s="151">
        <f>'EScalc Special'!U28</f>
        <v>2</v>
      </c>
      <c r="I29" s="65">
        <f>'EScalc Special'!V28</f>
        <v>4</v>
      </c>
      <c r="J29" s="162"/>
      <c r="K29" s="105">
        <f>IF('Data Conv'!A29 = 0, "",'Data Conv'!A29)</f>
        <v>27720</v>
      </c>
      <c r="L29" s="105">
        <f>IF('Data Conv'!B29 = 0, "",'Data Conv'!B29)</f>
        <v>30899</v>
      </c>
      <c r="M29" s="135">
        <f>'EScalc Special'!R28</f>
        <v>26</v>
      </c>
      <c r="N29" s="127">
        <f t="shared" ca="1" si="0"/>
        <v>0.78947368421052388</v>
      </c>
      <c r="O29" s="128">
        <f t="shared" ca="1" si="1"/>
        <v>0.82745427398282934</v>
      </c>
      <c r="P29" s="129">
        <f t="shared" ca="1" si="4"/>
        <v>-0.21052631578947612</v>
      </c>
      <c r="Q29" s="129">
        <f t="shared" ca="1" si="2"/>
        <v>-2.1410974244120951</v>
      </c>
      <c r="R29" s="165">
        <f t="shared" ca="1" si="3"/>
        <v>-2.1410974244120951</v>
      </c>
      <c r="S29" s="170"/>
      <c r="T29" s="1"/>
    </row>
    <row r="30" spans="1:21" x14ac:dyDescent="0.2">
      <c r="A30" s="105">
        <f ca="1">'Data Conv'!G30</f>
        <v>30765</v>
      </c>
      <c r="B30" s="105" t="str">
        <f ca="1">'Data Conv'!H30</f>
        <v/>
      </c>
      <c r="C30" s="119">
        <f ca="1">'EScalc Special'!I29</f>
        <v>0.31091877496670861</v>
      </c>
      <c r="D30" s="21">
        <f ca="1">'EScalc Special'!J29</f>
        <v>0.81151057848794195</v>
      </c>
      <c r="E30" s="24">
        <f ca="1">'EScalc Special'!K29</f>
        <v>27</v>
      </c>
      <c r="F30" s="21">
        <f ca="1">'EScalc Special'!L29</f>
        <v>-0.68908122503329139</v>
      </c>
      <c r="G30" s="59">
        <f ca="1">'EScalc Special'!M29</f>
        <v>-5.0892143808255668</v>
      </c>
      <c r="H30" s="151">
        <f>'EScalc Special'!U29</f>
        <v>2</v>
      </c>
      <c r="I30" s="65">
        <f>'EScalc Special'!V29</f>
        <v>4</v>
      </c>
      <c r="J30" s="162"/>
      <c r="K30" s="105">
        <f>IF('Data Conv'!A30 = 0, "",'Data Conv'!A30)</f>
        <v>29113</v>
      </c>
      <c r="L30" s="105">
        <f>IF('Data Conv'!B30 = 0, "",'Data Conv'!B30)</f>
        <v>31821</v>
      </c>
      <c r="M30" s="135">
        <f>'EScalc Special'!R29</f>
        <v>27</v>
      </c>
      <c r="N30" s="127">
        <f t="shared" ca="1" si="0"/>
        <v>0.94179917879806041</v>
      </c>
      <c r="O30" s="128">
        <f t="shared" ca="1" si="1"/>
        <v>0.83202807017543856</v>
      </c>
      <c r="P30" s="129">
        <f t="shared" ca="1" si="4"/>
        <v>-5.820082120193959E-2</v>
      </c>
      <c r="Q30" s="129">
        <f t="shared" ca="1" si="2"/>
        <v>-2.1992982456140346</v>
      </c>
      <c r="R30" s="165">
        <f t="shared" ca="1" si="3"/>
        <v>-2.1992982456140346</v>
      </c>
      <c r="S30" s="170"/>
      <c r="T30" s="1"/>
    </row>
    <row r="31" spans="1:21" x14ac:dyDescent="0.2">
      <c r="A31" s="105">
        <f ca="1">'Data Conv'!G31</f>
        <v>31821</v>
      </c>
      <c r="B31" s="105" t="str">
        <f ca="1">'Data Conv'!H31</f>
        <v/>
      </c>
      <c r="C31" s="119">
        <f ca="1">'EScalc Special'!I30</f>
        <v>1.0892143808255668</v>
      </c>
      <c r="D31" s="21">
        <f ca="1">'EScalc Special'!J30</f>
        <v>0.8214285714285714</v>
      </c>
      <c r="E31" s="24">
        <f ca="1">'EScalc Special'!K30</f>
        <v>28</v>
      </c>
      <c r="F31" s="21">
        <f ca="1">'EScalc Special'!L30</f>
        <v>8.9214380825566764E-2</v>
      </c>
      <c r="G31" s="59">
        <f ca="1">'EScalc Special'!M30</f>
        <v>-5</v>
      </c>
      <c r="H31" s="151">
        <f>'EScalc Special'!U30</f>
        <v>2</v>
      </c>
      <c r="I31" s="65">
        <f>'EScalc Special'!V30</f>
        <v>4</v>
      </c>
      <c r="J31" s="162"/>
      <c r="K31" s="105">
        <f>IF('Data Conv'!A31 = 0, "",'Data Conv'!A31)</f>
        <v>30298</v>
      </c>
      <c r="L31" s="105" t="str">
        <f>IF('Data Conv'!B31 = 0, "",'Data Conv'!B31)</f>
        <v/>
      </c>
      <c r="M31" s="135">
        <f>'EScalc Special'!R30</f>
        <v>28</v>
      </c>
      <c r="N31" s="127">
        <f t="shared" ca="1" si="0"/>
        <v>0.79916508982175927</v>
      </c>
      <c r="O31" s="128">
        <f t="shared" ca="1" si="1"/>
        <v>0.83076410939260481</v>
      </c>
      <c r="P31" s="129">
        <f t="shared" ca="1" si="4"/>
        <v>-0.20083491017824073</v>
      </c>
      <c r="Q31" s="129">
        <f t="shared" ca="1" si="2"/>
        <v>-2.4001331557922754</v>
      </c>
      <c r="R31" s="165">
        <f t="shared" ca="1" si="3"/>
        <v>-2.4001331557922754</v>
      </c>
      <c r="S31" s="170"/>
      <c r="T31" s="1"/>
    </row>
    <row r="32" spans="1:21" x14ac:dyDescent="0.2">
      <c r="A32" s="105" t="str">
        <f ca="1">'Data Conv'!G32</f>
        <v/>
      </c>
      <c r="B32" s="105" t="str">
        <f ca="1">'Data Conv'!H32</f>
        <v/>
      </c>
      <c r="C32" s="119" t="str">
        <f ca="1">'EScalc Special'!I31</f>
        <v xml:space="preserve">  SPI(t)per</v>
      </c>
      <c r="D32" s="21" t="str">
        <f ca="1">'EScalc Special'!J31</f>
        <v xml:space="preserve">  SPI(t)cum</v>
      </c>
      <c r="E32" s="24" t="str">
        <f ca="1">'EScalc Special'!K31</f>
        <v>AT</v>
      </c>
      <c r="F32" s="21" t="str">
        <f ca="1">'EScalc Special'!L31</f>
        <v xml:space="preserve">  SV(t)per</v>
      </c>
      <c r="G32" s="59" t="str">
        <f ca="1">'EScalc Special'!M31</f>
        <v xml:space="preserve"> SV(t)cum</v>
      </c>
      <c r="H32" s="151">
        <f>'EScalc Special'!U31</f>
        <v>2</v>
      </c>
      <c r="I32" s="65">
        <f>'EScalc Special'!V31</f>
        <v>4</v>
      </c>
      <c r="J32" s="162"/>
      <c r="K32" s="105">
        <f>IF('Data Conv'!A32 = 0, "",'Data Conv'!A32)</f>
        <v>30765</v>
      </c>
      <c r="L32" s="105" t="str">
        <f>IF('Data Conv'!B32 = 0, "",'Data Conv'!B32)</f>
        <v/>
      </c>
      <c r="M32" s="135">
        <f>'EScalc Special'!R31</f>
        <v>29</v>
      </c>
      <c r="N32" s="127">
        <f t="shared" ca="1" si="0"/>
        <v>0.31091877496670861</v>
      </c>
      <c r="O32" s="128">
        <f t="shared" ca="1" si="1"/>
        <v>0.81151057848794195</v>
      </c>
      <c r="P32" s="129">
        <f t="shared" ca="1" si="4"/>
        <v>-0.68908122503329139</v>
      </c>
      <c r="Q32" s="129">
        <f t="shared" ca="1" si="2"/>
        <v>-3.0892143808255668</v>
      </c>
      <c r="R32" s="165">
        <f t="shared" ca="1" si="3"/>
        <v>-3.0892143808255668</v>
      </c>
      <c r="S32" s="170"/>
      <c r="T32" s="1"/>
    </row>
    <row r="33" spans="1:20" x14ac:dyDescent="0.2">
      <c r="A33" s="105" t="str">
        <f ca="1">'Data Conv'!G33</f>
        <v/>
      </c>
      <c r="B33" s="105" t="str">
        <f ca="1">'Data Conv'!H33</f>
        <v/>
      </c>
      <c r="C33" s="119" t="str">
        <f ca="1">'EScalc Special'!I32</f>
        <v xml:space="preserve">  SPI(t)per</v>
      </c>
      <c r="D33" s="21" t="str">
        <f ca="1">'EScalc Special'!J32</f>
        <v xml:space="preserve">  SPI(t)cum</v>
      </c>
      <c r="E33" s="24" t="str">
        <f ca="1">'EScalc Special'!K32</f>
        <v>AT</v>
      </c>
      <c r="F33" s="21" t="str">
        <f ca="1">'EScalc Special'!L32</f>
        <v xml:space="preserve">  SV(t)per</v>
      </c>
      <c r="G33" s="59" t="str">
        <f ca="1">'EScalc Special'!M32</f>
        <v xml:space="preserve"> SV(t)cum</v>
      </c>
      <c r="H33" s="151">
        <f>'EScalc Special'!U32</f>
        <v>2</v>
      </c>
      <c r="I33" s="65">
        <f>'EScalc Special'!V32</f>
        <v>4</v>
      </c>
      <c r="J33" s="162"/>
      <c r="K33" s="105">
        <f>IF('Data Conv'!A33 = 0, "",'Data Conv'!A33)</f>
        <v>31821</v>
      </c>
      <c r="L33" s="105" t="str">
        <f>IF('Data Conv'!B33 = 0, "",'Data Conv'!B33)</f>
        <v/>
      </c>
      <c r="M33" s="135">
        <f>'EScalc Special'!R32</f>
        <v>30</v>
      </c>
      <c r="N33" s="127">
        <f t="shared" ca="1" si="0"/>
        <v>1.0892143808255668</v>
      </c>
      <c r="O33" s="128">
        <f t="shared" ca="1" si="1"/>
        <v>0.8214285714285714</v>
      </c>
      <c r="P33" s="129">
        <f t="shared" ca="1" si="4"/>
        <v>8.9214380825566764E-2</v>
      </c>
      <c r="Q33" s="129">
        <f t="shared" ca="1" si="2"/>
        <v>-3</v>
      </c>
      <c r="R33" s="165">
        <f t="shared" ca="1" si="3"/>
        <v>-3</v>
      </c>
      <c r="S33" s="170"/>
      <c r="T33" s="1"/>
    </row>
    <row r="34" spans="1:20" x14ac:dyDescent="0.2">
      <c r="A34" s="105" t="str">
        <f ca="1">'Data Conv'!G34</f>
        <v/>
      </c>
      <c r="B34" s="105" t="str">
        <f ca="1">'Data Conv'!H34</f>
        <v/>
      </c>
      <c r="C34" s="119" t="str">
        <f ca="1">'EScalc Special'!I33</f>
        <v xml:space="preserve">  SPI(t)per</v>
      </c>
      <c r="D34" s="21" t="str">
        <f ca="1">'EScalc Special'!J33</f>
        <v xml:space="preserve">  SPI(t)cum</v>
      </c>
      <c r="E34" s="24" t="str">
        <f ca="1">'EScalc Special'!K33</f>
        <v>AT</v>
      </c>
      <c r="F34" s="21" t="str">
        <f ca="1">'EScalc Special'!L33</f>
        <v xml:space="preserve">  SV(t)per</v>
      </c>
      <c r="G34" s="59" t="str">
        <f ca="1">'EScalc Special'!M33</f>
        <v xml:space="preserve"> SV(t)cum</v>
      </c>
      <c r="H34" s="151">
        <f>'EScalc Special'!U33</f>
        <v>2</v>
      </c>
      <c r="I34" s="65">
        <f>'EScalc Special'!V33</f>
        <v>4</v>
      </c>
      <c r="J34" s="162"/>
      <c r="K34" s="105" t="str">
        <f>IF('Data Conv'!A34 = 0, "",'Data Conv'!A34)</f>
        <v/>
      </c>
      <c r="L34" s="105" t="str">
        <f>IF('Data Conv'!B34 = 0, "",'Data Conv'!B34)</f>
        <v/>
      </c>
      <c r="M34" s="135" t="str">
        <f>'EScalc Special'!R33</f>
        <v>Period</v>
      </c>
      <c r="N34" s="127" t="str">
        <f t="shared" ca="1" si="0"/>
        <v>iSPI(t)per</v>
      </c>
      <c r="O34" s="128" t="str">
        <f t="shared" ca="1" si="1"/>
        <v>iSPI(t)cum</v>
      </c>
      <c r="P34" s="129" t="str">
        <f t="shared" ca="1" si="4"/>
        <v>iSV(t)per</v>
      </c>
      <c r="Q34" s="129" t="str">
        <f t="shared" si="2"/>
        <v>wo DT</v>
      </c>
      <c r="R34" s="165" t="str">
        <f t="shared" si="3"/>
        <v>iSV(t)cum</v>
      </c>
      <c r="S34" s="170"/>
    </row>
    <row r="35" spans="1:20" x14ac:dyDescent="0.2">
      <c r="A35" s="105" t="str">
        <f ca="1">'Data Conv'!G35</f>
        <v/>
      </c>
      <c r="B35" s="105" t="str">
        <f ca="1">'Data Conv'!H35</f>
        <v/>
      </c>
      <c r="C35" s="119" t="str">
        <f ca="1">'EScalc Special'!I34</f>
        <v xml:space="preserve">  SPI(t)per</v>
      </c>
      <c r="D35" s="21" t="str">
        <f ca="1">'EScalc Special'!J34</f>
        <v xml:space="preserve">  SPI(t)cum</v>
      </c>
      <c r="E35" s="24" t="str">
        <f ca="1">'EScalc Special'!K34</f>
        <v>AT</v>
      </c>
      <c r="F35" s="21" t="str">
        <f ca="1">'EScalc Special'!L34</f>
        <v xml:space="preserve">  SV(t)per</v>
      </c>
      <c r="G35" s="59" t="str">
        <f ca="1">'EScalc Special'!M34</f>
        <v xml:space="preserve"> SV(t)cum</v>
      </c>
      <c r="H35" s="151">
        <f>'EScalc Special'!U34</f>
        <v>2</v>
      </c>
      <c r="I35" s="65">
        <f>'EScalc Special'!V34</f>
        <v>4</v>
      </c>
      <c r="J35" s="162"/>
      <c r="K35" s="105" t="str">
        <f>IF('Data Conv'!A35 = 0, "",'Data Conv'!A35)</f>
        <v/>
      </c>
      <c r="L35" s="105" t="str">
        <f>IF('Data Conv'!B35 = 0, "",'Data Conv'!B35)</f>
        <v/>
      </c>
      <c r="M35" s="135" t="str">
        <f>'EScalc Special'!R34</f>
        <v>Period</v>
      </c>
      <c r="N35" s="127" t="str">
        <f t="shared" ca="1" si="0"/>
        <v>iSPI(t)per</v>
      </c>
      <c r="O35" s="128" t="str">
        <f t="shared" ca="1" si="1"/>
        <v>iSPI(t)cum</v>
      </c>
      <c r="P35" s="129" t="str">
        <f t="shared" ca="1" si="4"/>
        <v>iSV(t)per</v>
      </c>
      <c r="Q35" s="129" t="str">
        <f t="shared" si="2"/>
        <v>wo DT</v>
      </c>
      <c r="R35" s="165" t="str">
        <f t="shared" si="3"/>
        <v>iSV(t)cum</v>
      </c>
      <c r="S35" s="170"/>
    </row>
    <row r="36" spans="1:20" x14ac:dyDescent="0.2">
      <c r="A36" s="105" t="str">
        <f ca="1">'Data Conv'!G36</f>
        <v/>
      </c>
      <c r="B36" s="105" t="str">
        <f ca="1">'Data Conv'!H36</f>
        <v/>
      </c>
      <c r="C36" s="119" t="str">
        <f ca="1">'EScalc Special'!I35</f>
        <v xml:space="preserve">  SPI(t)per</v>
      </c>
      <c r="D36" s="21" t="str">
        <f ca="1">'EScalc Special'!J35</f>
        <v xml:space="preserve">  SPI(t)cum</v>
      </c>
      <c r="E36" s="24" t="str">
        <f ca="1">'EScalc Special'!K35</f>
        <v>AT</v>
      </c>
      <c r="F36" s="21" t="str">
        <f ca="1">'EScalc Special'!L35</f>
        <v xml:space="preserve">  SV(t)per</v>
      </c>
      <c r="G36" s="59" t="str">
        <f ca="1">'EScalc Special'!M35</f>
        <v xml:space="preserve"> SV(t)cum</v>
      </c>
      <c r="H36" s="151">
        <f>'EScalc Special'!U35</f>
        <v>2</v>
      </c>
      <c r="I36" s="65">
        <f>'EScalc Special'!V35</f>
        <v>4</v>
      </c>
      <c r="J36" s="162"/>
      <c r="K36" s="105" t="str">
        <f>IF('Data Conv'!A36 = 0, "",'Data Conv'!A36)</f>
        <v/>
      </c>
      <c r="L36" s="105" t="str">
        <f>IF('Data Conv'!B36 = 0, "",'Data Conv'!B36)</f>
        <v/>
      </c>
      <c r="M36" s="135" t="str">
        <f>'EScalc Special'!R35</f>
        <v>Period</v>
      </c>
      <c r="N36" s="127" t="str">
        <f t="shared" ca="1" si="0"/>
        <v>iSPI(t)per</v>
      </c>
      <c r="O36" s="128" t="str">
        <f t="shared" ca="1" si="1"/>
        <v>iSPI(t)cum</v>
      </c>
      <c r="P36" s="129" t="str">
        <f t="shared" ca="1" si="4"/>
        <v>iSV(t)per</v>
      </c>
      <c r="Q36" s="129" t="str">
        <f t="shared" si="2"/>
        <v>wo DT</v>
      </c>
      <c r="R36" s="165" t="str">
        <f t="shared" si="3"/>
        <v>iSV(t)cum</v>
      </c>
      <c r="S36" s="170"/>
    </row>
    <row r="37" spans="1:20" x14ac:dyDescent="0.2">
      <c r="A37" s="105" t="str">
        <f ca="1">'Data Conv'!G37</f>
        <v/>
      </c>
      <c r="B37" s="105" t="str">
        <f ca="1">'Data Conv'!H37</f>
        <v/>
      </c>
      <c r="C37" s="119" t="str">
        <f ca="1">'EScalc Special'!I36</f>
        <v xml:space="preserve">  SPI(t)per</v>
      </c>
      <c r="D37" s="21" t="str">
        <f ca="1">'EScalc Special'!J36</f>
        <v xml:space="preserve">  SPI(t)cum</v>
      </c>
      <c r="E37" s="24" t="str">
        <f ca="1">'EScalc Special'!K36</f>
        <v>AT</v>
      </c>
      <c r="F37" s="21" t="str">
        <f ca="1">'EScalc Special'!L36</f>
        <v xml:space="preserve">  SV(t)per</v>
      </c>
      <c r="G37" s="59" t="str">
        <f ca="1">'EScalc Special'!M36</f>
        <v xml:space="preserve"> SV(t)cum</v>
      </c>
      <c r="H37" s="151">
        <f>'EScalc Special'!U36</f>
        <v>2</v>
      </c>
      <c r="I37" s="65">
        <f>'EScalc Special'!V36</f>
        <v>4</v>
      </c>
      <c r="J37" s="162"/>
      <c r="K37" s="105" t="str">
        <f>IF('Data Conv'!A37 = 0, "",'Data Conv'!A37)</f>
        <v/>
      </c>
      <c r="L37" s="105" t="str">
        <f>IF('Data Conv'!B37 = 0, "",'Data Conv'!B37)</f>
        <v/>
      </c>
      <c r="M37" s="135" t="str">
        <f>'EScalc Special'!R36</f>
        <v>Period</v>
      </c>
      <c r="N37" s="127" t="str">
        <f t="shared" ca="1" si="0"/>
        <v>iSPI(t)per</v>
      </c>
      <c r="O37" s="128" t="str">
        <f t="shared" ca="1" si="1"/>
        <v>iSPI(t)cum</v>
      </c>
      <c r="P37" s="129" t="str">
        <f t="shared" ca="1" si="4"/>
        <v>iSV(t)per</v>
      </c>
      <c r="Q37" s="129" t="str">
        <f t="shared" si="2"/>
        <v>wo DT</v>
      </c>
      <c r="R37" s="165" t="str">
        <f t="shared" si="3"/>
        <v>iSV(t)cum</v>
      </c>
      <c r="S37" s="170"/>
    </row>
    <row r="38" spans="1:20" x14ac:dyDescent="0.2">
      <c r="A38" s="105" t="str">
        <f ca="1">'Data Conv'!G38</f>
        <v/>
      </c>
      <c r="B38" s="105" t="str">
        <f ca="1">'Data Conv'!H38</f>
        <v/>
      </c>
      <c r="C38" s="119" t="str">
        <f ca="1">'EScalc Special'!I37</f>
        <v xml:space="preserve">  SPI(t)per</v>
      </c>
      <c r="D38" s="21" t="str">
        <f ca="1">'EScalc Special'!J37</f>
        <v xml:space="preserve">  SPI(t)cum</v>
      </c>
      <c r="E38" s="24" t="str">
        <f ca="1">'EScalc Special'!K37</f>
        <v>AT</v>
      </c>
      <c r="F38" s="21" t="str">
        <f ca="1">'EScalc Special'!L37</f>
        <v xml:space="preserve">  SV(t)per</v>
      </c>
      <c r="G38" s="59" t="str">
        <f ca="1">'EScalc Special'!M37</f>
        <v xml:space="preserve"> SV(t)cum</v>
      </c>
      <c r="H38" s="151">
        <f>'EScalc Special'!U37</f>
        <v>2</v>
      </c>
      <c r="I38" s="65">
        <f>'EScalc Special'!V37</f>
        <v>4</v>
      </c>
      <c r="J38" s="162"/>
      <c r="K38" s="105" t="str">
        <f>IF('Data Conv'!A38 = 0, "",'Data Conv'!A38)</f>
        <v/>
      </c>
      <c r="L38" s="105" t="str">
        <f>IF('Data Conv'!B38 = 0, "",'Data Conv'!B38)</f>
        <v/>
      </c>
      <c r="M38" s="135" t="str">
        <f>'EScalc Special'!R37</f>
        <v>Period</v>
      </c>
      <c r="N38" s="127" t="str">
        <f t="shared" ca="1" si="0"/>
        <v>iSPI(t)per</v>
      </c>
      <c r="O38" s="128" t="str">
        <f t="shared" ca="1" si="1"/>
        <v>iSPI(t)cum</v>
      </c>
      <c r="P38" s="129" t="str">
        <f t="shared" ca="1" si="4"/>
        <v>iSV(t)per</v>
      </c>
      <c r="Q38" s="129" t="str">
        <f t="shared" si="2"/>
        <v>wo DT</v>
      </c>
      <c r="R38" s="165" t="str">
        <f t="shared" si="3"/>
        <v>iSV(t)cum</v>
      </c>
      <c r="S38" s="170"/>
    </row>
    <row r="39" spans="1:20" x14ac:dyDescent="0.2">
      <c r="A39" s="105" t="str">
        <f ca="1">'Data Conv'!G39</f>
        <v/>
      </c>
      <c r="B39" s="105" t="str">
        <f ca="1">'Data Conv'!H39</f>
        <v/>
      </c>
      <c r="C39" s="119" t="str">
        <f ca="1">'EScalc Special'!I38</f>
        <v xml:space="preserve">  SPI(t)per</v>
      </c>
      <c r="D39" s="21" t="str">
        <f ca="1">'EScalc Special'!J38</f>
        <v xml:space="preserve">  SPI(t)cum</v>
      </c>
      <c r="E39" s="24" t="str">
        <f ca="1">'EScalc Special'!K38</f>
        <v>AT</v>
      </c>
      <c r="F39" s="21" t="str">
        <f ca="1">'EScalc Special'!L38</f>
        <v xml:space="preserve">  SV(t)per</v>
      </c>
      <c r="G39" s="59" t="str">
        <f ca="1">'EScalc Special'!M38</f>
        <v xml:space="preserve"> SV(t)cum</v>
      </c>
      <c r="H39" s="151">
        <f>'EScalc Special'!U38</f>
        <v>2</v>
      </c>
      <c r="I39" s="65">
        <f>'EScalc Special'!V38</f>
        <v>4</v>
      </c>
      <c r="J39" s="162"/>
      <c r="K39" s="105" t="str">
        <f>IF('Data Conv'!A39 = 0, "",'Data Conv'!A39)</f>
        <v/>
      </c>
      <c r="L39" s="105" t="str">
        <f>IF('Data Conv'!B39 = 0, "",'Data Conv'!B39)</f>
        <v/>
      </c>
      <c r="M39" s="135" t="str">
        <f>'EScalc Special'!R38</f>
        <v>Period</v>
      </c>
      <c r="N39" s="127" t="str">
        <f t="shared" ca="1" si="0"/>
        <v>iSPI(t)per</v>
      </c>
      <c r="O39" s="128" t="str">
        <f t="shared" ca="1" si="1"/>
        <v>iSPI(t)cum</v>
      </c>
      <c r="P39" s="129" t="str">
        <f t="shared" ca="1" si="4"/>
        <v>iSV(t)per</v>
      </c>
      <c r="Q39" s="129" t="str">
        <f t="shared" si="2"/>
        <v>wo DT</v>
      </c>
      <c r="R39" s="165" t="str">
        <f t="shared" si="3"/>
        <v>iSV(t)cum</v>
      </c>
      <c r="S39" s="170"/>
    </row>
    <row r="40" spans="1:20" x14ac:dyDescent="0.2">
      <c r="A40" s="105" t="str">
        <f ca="1">'Data Conv'!G40</f>
        <v/>
      </c>
      <c r="B40" s="105" t="str">
        <f ca="1">'Data Conv'!H40</f>
        <v/>
      </c>
      <c r="C40" s="119" t="str">
        <f ca="1">'EScalc Special'!I39</f>
        <v xml:space="preserve">  SPI(t)per</v>
      </c>
      <c r="D40" s="21" t="str">
        <f ca="1">'EScalc Special'!J39</f>
        <v xml:space="preserve">  SPI(t)cum</v>
      </c>
      <c r="E40" s="24" t="str">
        <f ca="1">'EScalc Special'!K39</f>
        <v>AT</v>
      </c>
      <c r="F40" s="21" t="str">
        <f ca="1">'EScalc Special'!L39</f>
        <v xml:space="preserve">  SV(t)per</v>
      </c>
      <c r="G40" s="59" t="str">
        <f ca="1">'EScalc Special'!M39</f>
        <v xml:space="preserve"> SV(t)cum</v>
      </c>
      <c r="H40" s="151">
        <f>'EScalc Special'!U39</f>
        <v>2</v>
      </c>
      <c r="I40" s="65">
        <f>'EScalc Special'!V39</f>
        <v>4</v>
      </c>
      <c r="J40" s="162"/>
      <c r="K40" s="105" t="str">
        <f>IF('Data Conv'!A40 = 0, "",'Data Conv'!A40)</f>
        <v/>
      </c>
      <c r="L40" s="105" t="str">
        <f>IF('Data Conv'!B40 = 0, "",'Data Conv'!B40)</f>
        <v/>
      </c>
      <c r="M40" s="135" t="str">
        <f>'EScalc Special'!R39</f>
        <v>Period</v>
      </c>
      <c r="N40" s="127" t="str">
        <f t="shared" ca="1" si="0"/>
        <v>iSPI(t)per</v>
      </c>
      <c r="O40" s="128" t="str">
        <f t="shared" ca="1" si="1"/>
        <v>iSPI(t)cum</v>
      </c>
      <c r="P40" s="129" t="str">
        <f t="shared" ca="1" si="4"/>
        <v>iSV(t)per</v>
      </c>
      <c r="Q40" s="129" t="str">
        <f t="shared" si="2"/>
        <v>wo DT</v>
      </c>
      <c r="R40" s="165" t="str">
        <f t="shared" si="3"/>
        <v>iSV(t)cum</v>
      </c>
      <c r="S40" s="170"/>
    </row>
    <row r="41" spans="1:20" x14ac:dyDescent="0.2">
      <c r="A41" s="105" t="str">
        <f ca="1">'Data Conv'!G41</f>
        <v/>
      </c>
      <c r="B41" s="105" t="str">
        <f ca="1">'Data Conv'!H41</f>
        <v/>
      </c>
      <c r="C41" s="119" t="str">
        <f ca="1">'EScalc Special'!I40</f>
        <v xml:space="preserve">  SPI(t)per</v>
      </c>
      <c r="D41" s="21" t="str">
        <f ca="1">'EScalc Special'!J40</f>
        <v xml:space="preserve">  SPI(t)cum</v>
      </c>
      <c r="E41" s="24" t="str">
        <f ca="1">'EScalc Special'!K40</f>
        <v>AT</v>
      </c>
      <c r="F41" s="21" t="str">
        <f ca="1">'EScalc Special'!L40</f>
        <v xml:space="preserve">  SV(t)per</v>
      </c>
      <c r="G41" s="59" t="str">
        <f ca="1">'EScalc Special'!M40</f>
        <v xml:space="preserve"> SV(t)cum</v>
      </c>
      <c r="H41" s="151">
        <f>'EScalc Special'!U40</f>
        <v>2</v>
      </c>
      <c r="I41" s="65">
        <f>'EScalc Special'!V40</f>
        <v>4</v>
      </c>
      <c r="J41" s="162"/>
      <c r="K41" s="105" t="str">
        <f>IF('Data Conv'!A41 = 0, "",'Data Conv'!A41)</f>
        <v/>
      </c>
      <c r="L41" s="105" t="str">
        <f>IF('Data Conv'!B41 = 0, "",'Data Conv'!B41)</f>
        <v/>
      </c>
      <c r="M41" s="135" t="str">
        <f>'EScalc Special'!R40</f>
        <v>Period</v>
      </c>
      <c r="N41" s="127" t="str">
        <f t="shared" ca="1" si="0"/>
        <v>iSPI(t)per</v>
      </c>
      <c r="O41" s="128" t="str">
        <f t="shared" ca="1" si="1"/>
        <v>iSPI(t)cum</v>
      </c>
      <c r="P41" s="129" t="str">
        <f t="shared" ca="1" si="4"/>
        <v>iSV(t)per</v>
      </c>
      <c r="Q41" s="129" t="str">
        <f t="shared" si="2"/>
        <v>wo DT</v>
      </c>
      <c r="R41" s="165" t="str">
        <f t="shared" si="3"/>
        <v>iSV(t)cum</v>
      </c>
      <c r="S41" s="170"/>
    </row>
    <row r="42" spans="1:20" x14ac:dyDescent="0.2">
      <c r="A42" s="105" t="str">
        <f ca="1">'Data Conv'!G42</f>
        <v/>
      </c>
      <c r="B42" s="105" t="str">
        <f ca="1">'Data Conv'!H42</f>
        <v/>
      </c>
      <c r="C42" s="119" t="str">
        <f ca="1">'EScalc Special'!I41</f>
        <v xml:space="preserve">  SPI(t)per</v>
      </c>
      <c r="D42" s="21" t="str">
        <f ca="1">'EScalc Special'!J41</f>
        <v xml:space="preserve">  SPI(t)cum</v>
      </c>
      <c r="E42" s="24" t="str">
        <f ca="1">'EScalc Special'!K41</f>
        <v>AT</v>
      </c>
      <c r="F42" s="21" t="str">
        <f ca="1">'EScalc Special'!L41</f>
        <v xml:space="preserve">  SV(t)per</v>
      </c>
      <c r="G42" s="59" t="str">
        <f ca="1">'EScalc Special'!M41</f>
        <v xml:space="preserve"> SV(t)cum</v>
      </c>
      <c r="H42" s="151">
        <f>'EScalc Special'!U41</f>
        <v>2</v>
      </c>
      <c r="I42" s="65">
        <f>'EScalc Special'!V41</f>
        <v>4</v>
      </c>
      <c r="J42" s="162"/>
      <c r="K42" s="105" t="str">
        <f>IF('Data Conv'!A42 = 0, "",'Data Conv'!A42)</f>
        <v/>
      </c>
      <c r="L42" s="105" t="str">
        <f>IF('Data Conv'!B42 = 0, "",'Data Conv'!B42)</f>
        <v/>
      </c>
      <c r="M42" s="135" t="str">
        <f>'EScalc Special'!R41</f>
        <v>Period</v>
      </c>
      <c r="N42" s="127" t="str">
        <f t="shared" ca="1" si="0"/>
        <v>iSPI(t)per</v>
      </c>
      <c r="O42" s="128" t="str">
        <f t="shared" ca="1" si="1"/>
        <v>iSPI(t)cum</v>
      </c>
      <c r="P42" s="129" t="str">
        <f t="shared" ca="1" si="4"/>
        <v>iSV(t)per</v>
      </c>
      <c r="Q42" s="129" t="str">
        <f t="shared" si="2"/>
        <v>wo DT</v>
      </c>
      <c r="R42" s="165" t="str">
        <f t="shared" si="3"/>
        <v>iSV(t)cum</v>
      </c>
      <c r="S42" s="170"/>
    </row>
    <row r="43" spans="1:20" x14ac:dyDescent="0.2">
      <c r="A43" s="105" t="str">
        <f ca="1">'Data Conv'!G43</f>
        <v/>
      </c>
      <c r="B43" s="105" t="str">
        <f ca="1">'Data Conv'!H43</f>
        <v/>
      </c>
      <c r="C43" s="119" t="str">
        <f ca="1">'EScalc Special'!I42</f>
        <v xml:space="preserve">  SPI(t)per</v>
      </c>
      <c r="D43" s="21" t="str">
        <f ca="1">'EScalc Special'!J42</f>
        <v xml:space="preserve">  SPI(t)cum</v>
      </c>
      <c r="E43" s="24" t="str">
        <f ca="1">'EScalc Special'!K42</f>
        <v>AT</v>
      </c>
      <c r="F43" s="21" t="str">
        <f ca="1">'EScalc Special'!L42</f>
        <v xml:space="preserve">  SV(t)per</v>
      </c>
      <c r="G43" s="59" t="str">
        <f ca="1">'EScalc Special'!M42</f>
        <v xml:space="preserve"> SV(t)cum</v>
      </c>
      <c r="H43" s="151">
        <f>'EScalc Special'!U42</f>
        <v>2</v>
      </c>
      <c r="I43" s="65">
        <f>'EScalc Special'!V42</f>
        <v>4</v>
      </c>
      <c r="J43" s="162"/>
      <c r="K43" s="105" t="str">
        <f>IF('Data Conv'!A43 = 0, "",'Data Conv'!A43)</f>
        <v/>
      </c>
      <c r="L43" s="105" t="str">
        <f>IF('Data Conv'!B43 = 0, "",'Data Conv'!B43)</f>
        <v/>
      </c>
      <c r="M43" s="135" t="str">
        <f>'EScalc Special'!R42</f>
        <v>Period</v>
      </c>
      <c r="N43" s="127" t="str">
        <f t="shared" ca="1" si="0"/>
        <v>iSPI(t)per</v>
      </c>
      <c r="O43" s="128" t="str">
        <f t="shared" ca="1" si="1"/>
        <v>iSPI(t)cum</v>
      </c>
      <c r="P43" s="129" t="str">
        <f t="shared" ca="1" si="4"/>
        <v>iSV(t)per</v>
      </c>
      <c r="Q43" s="129" t="str">
        <f t="shared" si="2"/>
        <v>wo DT</v>
      </c>
      <c r="R43" s="165" t="str">
        <f t="shared" si="3"/>
        <v>iSV(t)cum</v>
      </c>
      <c r="S43" s="170"/>
    </row>
    <row r="44" spans="1:20" x14ac:dyDescent="0.2">
      <c r="A44" s="105" t="str">
        <f ca="1">'Data Conv'!G44</f>
        <v/>
      </c>
      <c r="B44" s="105" t="str">
        <f ca="1">'Data Conv'!H44</f>
        <v/>
      </c>
      <c r="C44" s="119" t="str">
        <f ca="1">'EScalc Special'!I43</f>
        <v xml:space="preserve">  SPI(t)per</v>
      </c>
      <c r="D44" s="21" t="str">
        <f ca="1">'EScalc Special'!J43</f>
        <v xml:space="preserve">  SPI(t)cum</v>
      </c>
      <c r="E44" s="24" t="str">
        <f ca="1">'EScalc Special'!K43</f>
        <v>AT</v>
      </c>
      <c r="F44" s="21" t="str">
        <f ca="1">'EScalc Special'!L43</f>
        <v xml:space="preserve">  SV(t)per</v>
      </c>
      <c r="G44" s="59" t="str">
        <f ca="1">'EScalc Special'!M43</f>
        <v xml:space="preserve"> SV(t)cum</v>
      </c>
      <c r="H44" s="151">
        <f>'EScalc Special'!U43</f>
        <v>2</v>
      </c>
      <c r="I44" s="65">
        <f>'EScalc Special'!V43</f>
        <v>4</v>
      </c>
      <c r="J44" s="162"/>
      <c r="K44" s="105" t="str">
        <f>IF('Data Conv'!A44 = 0, "",'Data Conv'!A44)</f>
        <v/>
      </c>
      <c r="L44" s="105" t="str">
        <f>IF('Data Conv'!B44 = 0, "",'Data Conv'!B44)</f>
        <v/>
      </c>
      <c r="M44" s="135" t="str">
        <f>'EScalc Special'!R43</f>
        <v>Period</v>
      </c>
      <c r="N44" s="127" t="str">
        <f t="shared" ca="1" si="0"/>
        <v>iSPI(t)per</v>
      </c>
      <c r="O44" s="128" t="str">
        <f t="shared" ca="1" si="1"/>
        <v>iSPI(t)cum</v>
      </c>
      <c r="P44" s="129" t="str">
        <f t="shared" ca="1" si="4"/>
        <v>iSV(t)per</v>
      </c>
      <c r="Q44" s="129" t="str">
        <f t="shared" si="2"/>
        <v>wo DT</v>
      </c>
      <c r="R44" s="165" t="str">
        <f t="shared" si="3"/>
        <v>iSV(t)cum</v>
      </c>
      <c r="S44" s="170"/>
    </row>
    <row r="45" spans="1:20" x14ac:dyDescent="0.2">
      <c r="A45" s="105" t="str">
        <f ca="1">'Data Conv'!G45</f>
        <v/>
      </c>
      <c r="B45" s="105" t="str">
        <f ca="1">'Data Conv'!H45</f>
        <v/>
      </c>
      <c r="C45" s="119" t="str">
        <f ca="1">'EScalc Special'!I44</f>
        <v xml:space="preserve">  SPI(t)per</v>
      </c>
      <c r="D45" s="21" t="str">
        <f ca="1">'EScalc Special'!J44</f>
        <v xml:space="preserve">  SPI(t)cum</v>
      </c>
      <c r="E45" s="24" t="str">
        <f ca="1">'EScalc Special'!K44</f>
        <v>AT</v>
      </c>
      <c r="F45" s="21" t="str">
        <f ca="1">'EScalc Special'!L44</f>
        <v xml:space="preserve">  SV(t)per</v>
      </c>
      <c r="G45" s="59" t="str">
        <f ca="1">'EScalc Special'!M44</f>
        <v xml:space="preserve"> SV(t)cum</v>
      </c>
      <c r="H45" s="151">
        <f>'EScalc Special'!U44</f>
        <v>2</v>
      </c>
      <c r="I45" s="65">
        <f>'EScalc Special'!V44</f>
        <v>4</v>
      </c>
      <c r="J45" s="162"/>
      <c r="K45" s="105" t="str">
        <f>IF('Data Conv'!A45 = 0, "",'Data Conv'!A45)</f>
        <v/>
      </c>
      <c r="L45" s="105" t="str">
        <f>IF('Data Conv'!B45 = 0, "",'Data Conv'!B45)</f>
        <v/>
      </c>
      <c r="M45" s="135" t="str">
        <f>'EScalc Special'!R44</f>
        <v>Period</v>
      </c>
      <c r="N45" s="127" t="str">
        <f t="shared" ca="1" si="0"/>
        <v>iSPI(t)per</v>
      </c>
      <c r="O45" s="128" t="str">
        <f t="shared" ca="1" si="1"/>
        <v>iSPI(t)cum</v>
      </c>
      <c r="P45" s="129" t="str">
        <f t="shared" ca="1" si="4"/>
        <v>iSV(t)per</v>
      </c>
      <c r="Q45" s="129" t="str">
        <f t="shared" si="2"/>
        <v>wo DT</v>
      </c>
      <c r="R45" s="165" t="str">
        <f t="shared" si="3"/>
        <v>iSV(t)cum</v>
      </c>
      <c r="S45" s="170"/>
    </row>
    <row r="46" spans="1:20" x14ac:dyDescent="0.2">
      <c r="A46" s="105" t="str">
        <f ca="1">'Data Conv'!G46</f>
        <v/>
      </c>
      <c r="B46" s="105" t="str">
        <f ca="1">'Data Conv'!H46</f>
        <v/>
      </c>
      <c r="C46" s="119" t="str">
        <f ca="1">'EScalc Special'!I45</f>
        <v xml:space="preserve">  SPI(t)per</v>
      </c>
      <c r="D46" s="21" t="str">
        <f ca="1">'EScalc Special'!J45</f>
        <v xml:space="preserve">  SPI(t)cum</v>
      </c>
      <c r="E46" s="24" t="str">
        <f ca="1">'EScalc Special'!K45</f>
        <v>AT</v>
      </c>
      <c r="F46" s="21" t="str">
        <f ca="1">'EScalc Special'!L45</f>
        <v xml:space="preserve">  SV(t)per</v>
      </c>
      <c r="G46" s="59" t="str">
        <f ca="1">'EScalc Special'!M45</f>
        <v xml:space="preserve"> SV(t)cum</v>
      </c>
      <c r="H46" s="151">
        <f>'EScalc Special'!U45</f>
        <v>2</v>
      </c>
      <c r="I46" s="65">
        <f>'EScalc Special'!V45</f>
        <v>4</v>
      </c>
      <c r="J46" s="162"/>
      <c r="K46" s="105" t="str">
        <f>IF('Data Conv'!A46 = 0, "",'Data Conv'!A46)</f>
        <v/>
      </c>
      <c r="L46" s="105" t="str">
        <f>IF('Data Conv'!B46 = 0, "",'Data Conv'!B46)</f>
        <v/>
      </c>
      <c r="M46" s="135" t="str">
        <f>'EScalc Special'!R45</f>
        <v>Period</v>
      </c>
      <c r="N46" s="127" t="str">
        <f t="shared" ca="1" si="0"/>
        <v>iSPI(t)per</v>
      </c>
      <c r="O46" s="128" t="str">
        <f t="shared" ca="1" si="1"/>
        <v>iSPI(t)cum</v>
      </c>
      <c r="P46" s="129" t="str">
        <f t="shared" ca="1" si="4"/>
        <v>iSV(t)per</v>
      </c>
      <c r="Q46" s="129" t="str">
        <f t="shared" si="2"/>
        <v>wo DT</v>
      </c>
      <c r="R46" s="165" t="str">
        <f t="shared" si="3"/>
        <v>iSV(t)cum</v>
      </c>
      <c r="S46" s="170"/>
    </row>
    <row r="47" spans="1:20" x14ac:dyDescent="0.2">
      <c r="A47" s="105" t="str">
        <f ca="1">'Data Conv'!G47</f>
        <v/>
      </c>
      <c r="B47" s="105" t="str">
        <f ca="1">'Data Conv'!H47</f>
        <v/>
      </c>
      <c r="C47" s="119" t="str">
        <f ca="1">'EScalc Special'!I46</f>
        <v xml:space="preserve">  SPI(t)per</v>
      </c>
      <c r="D47" s="21" t="str">
        <f ca="1">'EScalc Special'!J46</f>
        <v xml:space="preserve">  SPI(t)cum</v>
      </c>
      <c r="E47" s="24" t="str">
        <f ca="1">'EScalc Special'!K46</f>
        <v>AT</v>
      </c>
      <c r="F47" s="21" t="str">
        <f ca="1">'EScalc Special'!L46</f>
        <v xml:space="preserve">  SV(t)per</v>
      </c>
      <c r="G47" s="59" t="str">
        <f ca="1">'EScalc Special'!M46</f>
        <v xml:space="preserve"> SV(t)cum</v>
      </c>
      <c r="H47" s="151">
        <f>'EScalc Special'!U46</f>
        <v>2</v>
      </c>
      <c r="I47" s="65">
        <f>'EScalc Special'!V46</f>
        <v>4</v>
      </c>
      <c r="J47" s="162"/>
      <c r="K47" s="105" t="str">
        <f>IF('Data Conv'!A47 = 0, "",'Data Conv'!A47)</f>
        <v/>
      </c>
      <c r="L47" s="105" t="str">
        <f>IF('Data Conv'!B47 = 0, "",'Data Conv'!B47)</f>
        <v/>
      </c>
      <c r="M47" s="135" t="str">
        <f>'EScalc Special'!R46</f>
        <v>Period</v>
      </c>
      <c r="N47" s="127" t="str">
        <f t="shared" ca="1" si="0"/>
        <v>iSPI(t)per</v>
      </c>
      <c r="O47" s="128" t="str">
        <f t="shared" ca="1" si="1"/>
        <v>iSPI(t)cum</v>
      </c>
      <c r="P47" s="129" t="str">
        <f t="shared" ca="1" si="4"/>
        <v>iSV(t)per</v>
      </c>
      <c r="Q47" s="129" t="str">
        <f t="shared" si="2"/>
        <v>wo DT</v>
      </c>
      <c r="R47" s="165" t="str">
        <f t="shared" si="3"/>
        <v>iSV(t)cum</v>
      </c>
      <c r="S47" s="170"/>
    </row>
    <row r="48" spans="1:20" x14ac:dyDescent="0.2">
      <c r="A48" s="105" t="str">
        <f ca="1">'Data Conv'!G48</f>
        <v/>
      </c>
      <c r="B48" s="105" t="str">
        <f ca="1">'Data Conv'!H48</f>
        <v/>
      </c>
      <c r="C48" s="119" t="str">
        <f ca="1">'EScalc Special'!I47</f>
        <v xml:space="preserve">  SPI(t)per</v>
      </c>
      <c r="D48" s="21" t="str">
        <f ca="1">'EScalc Special'!J47</f>
        <v xml:space="preserve">  SPI(t)cum</v>
      </c>
      <c r="E48" s="24" t="str">
        <f ca="1">'EScalc Special'!K47</f>
        <v>AT</v>
      </c>
      <c r="F48" s="21" t="str">
        <f ca="1">'EScalc Special'!L47</f>
        <v xml:space="preserve">  SV(t)per</v>
      </c>
      <c r="G48" s="59" t="str">
        <f ca="1">'EScalc Special'!M47</f>
        <v xml:space="preserve"> SV(t)cum</v>
      </c>
      <c r="H48" s="151">
        <f>'EScalc Special'!U47</f>
        <v>2</v>
      </c>
      <c r="I48" s="65">
        <f>'EScalc Special'!V47</f>
        <v>4</v>
      </c>
      <c r="J48" s="162"/>
      <c r="K48" s="105" t="str">
        <f>IF('Data Conv'!A48 = 0, "",'Data Conv'!A48)</f>
        <v/>
      </c>
      <c r="L48" s="105" t="str">
        <f>IF('Data Conv'!B48 = 0, "",'Data Conv'!B48)</f>
        <v/>
      </c>
      <c r="M48" s="135" t="str">
        <f>'EScalc Special'!R47</f>
        <v>Period</v>
      </c>
      <c r="N48" s="127" t="str">
        <f t="shared" ca="1" si="0"/>
        <v>iSPI(t)per</v>
      </c>
      <c r="O48" s="128" t="str">
        <f t="shared" ca="1" si="1"/>
        <v>iSPI(t)cum</v>
      </c>
      <c r="P48" s="129" t="str">
        <f t="shared" ca="1" si="4"/>
        <v>iSV(t)per</v>
      </c>
      <c r="Q48" s="129" t="str">
        <f t="shared" si="2"/>
        <v>wo DT</v>
      </c>
      <c r="R48" s="165" t="str">
        <f t="shared" si="3"/>
        <v>iSV(t)cum</v>
      </c>
      <c r="S48" s="170"/>
    </row>
    <row r="49" spans="1:19" x14ac:dyDescent="0.2">
      <c r="A49" s="105" t="str">
        <f ca="1">'Data Conv'!G49</f>
        <v/>
      </c>
      <c r="B49" s="105" t="str">
        <f ca="1">'Data Conv'!H49</f>
        <v/>
      </c>
      <c r="C49" s="119" t="str">
        <f ca="1">'EScalc Special'!I48</f>
        <v xml:space="preserve">  SPI(t)per</v>
      </c>
      <c r="D49" s="21" t="str">
        <f ca="1">'EScalc Special'!J48</f>
        <v xml:space="preserve">  SPI(t)cum</v>
      </c>
      <c r="E49" s="24" t="str">
        <f ca="1">'EScalc Special'!K48</f>
        <v>AT</v>
      </c>
      <c r="F49" s="21" t="str">
        <f ca="1">'EScalc Special'!L48</f>
        <v xml:space="preserve">  SV(t)per</v>
      </c>
      <c r="G49" s="59" t="str">
        <f ca="1">'EScalc Special'!M48</f>
        <v xml:space="preserve"> SV(t)cum</v>
      </c>
      <c r="H49" s="151">
        <f>'EScalc Special'!U48</f>
        <v>2</v>
      </c>
      <c r="I49" s="65">
        <f>'EScalc Special'!V48</f>
        <v>4</v>
      </c>
      <c r="J49" s="162"/>
      <c r="K49" s="105" t="str">
        <f>IF('Data Conv'!A49 = 0, "",'Data Conv'!A49)</f>
        <v/>
      </c>
      <c r="L49" s="105" t="str">
        <f>IF('Data Conv'!B49 = 0, "",'Data Conv'!B49)</f>
        <v/>
      </c>
      <c r="M49" s="135" t="str">
        <f>'EScalc Special'!R48</f>
        <v>Period</v>
      </c>
      <c r="N49" s="127" t="str">
        <f t="shared" ca="1" si="0"/>
        <v>iSPI(t)per</v>
      </c>
      <c r="O49" s="128" t="str">
        <f t="shared" ca="1" si="1"/>
        <v>iSPI(t)cum</v>
      </c>
      <c r="P49" s="129" t="str">
        <f t="shared" ca="1" si="4"/>
        <v>iSV(t)per</v>
      </c>
      <c r="Q49" s="129" t="str">
        <f t="shared" si="2"/>
        <v>wo DT</v>
      </c>
      <c r="R49" s="165" t="str">
        <f t="shared" si="3"/>
        <v>iSV(t)cum</v>
      </c>
      <c r="S49" s="170"/>
    </row>
    <row r="50" spans="1:19" x14ac:dyDescent="0.2">
      <c r="A50" s="105" t="str">
        <f ca="1">'Data Conv'!G50</f>
        <v/>
      </c>
      <c r="B50" s="105" t="str">
        <f ca="1">'Data Conv'!H50</f>
        <v/>
      </c>
      <c r="C50" s="119" t="str">
        <f ca="1">'EScalc Special'!I49</f>
        <v xml:space="preserve">  SPI(t)per</v>
      </c>
      <c r="D50" s="21" t="str">
        <f ca="1">'EScalc Special'!J49</f>
        <v xml:space="preserve">  SPI(t)cum</v>
      </c>
      <c r="E50" s="24" t="str">
        <f ca="1">'EScalc Special'!K49</f>
        <v>AT</v>
      </c>
      <c r="F50" s="21" t="str">
        <f ca="1">'EScalc Special'!L49</f>
        <v xml:space="preserve">  SV(t)per</v>
      </c>
      <c r="G50" s="59" t="str">
        <f ca="1">'EScalc Special'!M49</f>
        <v xml:space="preserve"> SV(t)cum</v>
      </c>
      <c r="H50" s="151">
        <f>'EScalc Special'!U49</f>
        <v>2</v>
      </c>
      <c r="I50" s="65">
        <f>'EScalc Special'!V49</f>
        <v>4</v>
      </c>
      <c r="J50" s="162"/>
      <c r="K50" s="105" t="str">
        <f>IF('Data Conv'!A50 = 0, "",'Data Conv'!A50)</f>
        <v/>
      </c>
      <c r="L50" s="105" t="str">
        <f>IF('Data Conv'!B50 = 0, "",'Data Conv'!B50)</f>
        <v/>
      </c>
      <c r="M50" s="135" t="str">
        <f>'EScalc Special'!R49</f>
        <v>Period</v>
      </c>
      <c r="N50" s="127" t="str">
        <f t="shared" ca="1" si="0"/>
        <v>iSPI(t)per</v>
      </c>
      <c r="O50" s="128" t="str">
        <f t="shared" ca="1" si="1"/>
        <v>iSPI(t)cum</v>
      </c>
      <c r="P50" s="129" t="str">
        <f t="shared" ca="1" si="4"/>
        <v>iSV(t)per</v>
      </c>
      <c r="Q50" s="129" t="str">
        <f t="shared" si="2"/>
        <v>wo DT</v>
      </c>
      <c r="R50" s="165" t="str">
        <f t="shared" si="3"/>
        <v>iSV(t)cum</v>
      </c>
      <c r="S50" s="170"/>
    </row>
    <row r="51" spans="1:19" x14ac:dyDescent="0.2">
      <c r="A51" s="105" t="str">
        <f ca="1">'Data Conv'!G51</f>
        <v/>
      </c>
      <c r="B51" s="105" t="str">
        <f ca="1">'Data Conv'!H51</f>
        <v/>
      </c>
      <c r="C51" s="119" t="str">
        <f ca="1">'EScalc Special'!I50</f>
        <v xml:space="preserve">  SPI(t)per</v>
      </c>
      <c r="D51" s="21" t="str">
        <f ca="1">'EScalc Special'!J50</f>
        <v xml:space="preserve">  SPI(t)cum</v>
      </c>
      <c r="E51" s="24" t="str">
        <f ca="1">'EScalc Special'!K50</f>
        <v>AT</v>
      </c>
      <c r="F51" s="21" t="str">
        <f ca="1">'EScalc Special'!L50</f>
        <v xml:space="preserve">  SV(t)per</v>
      </c>
      <c r="G51" s="59" t="str">
        <f ca="1">'EScalc Special'!M50</f>
        <v xml:space="preserve"> SV(t)cum</v>
      </c>
      <c r="H51" s="151">
        <f>'EScalc Special'!U50</f>
        <v>2</v>
      </c>
      <c r="I51" s="65">
        <f>'EScalc Special'!V50</f>
        <v>4</v>
      </c>
      <c r="J51" s="162"/>
      <c r="K51" s="105" t="str">
        <f>IF('Data Conv'!A51 = 0, "",'Data Conv'!A51)</f>
        <v/>
      </c>
      <c r="L51" s="105" t="str">
        <f>IF('Data Conv'!B51 = 0, "",'Data Conv'!B51)</f>
        <v/>
      </c>
      <c r="M51" s="135" t="str">
        <f>'EScalc Special'!R50</f>
        <v>Period</v>
      </c>
      <c r="N51" s="127" t="str">
        <f t="shared" ca="1" si="0"/>
        <v>iSPI(t)per</v>
      </c>
      <c r="O51" s="128" t="str">
        <f t="shared" ca="1" si="1"/>
        <v>iSPI(t)cum</v>
      </c>
      <c r="P51" s="129" t="str">
        <f t="shared" ca="1" si="4"/>
        <v>iSV(t)per</v>
      </c>
      <c r="Q51" s="129" t="str">
        <f t="shared" si="2"/>
        <v>wo DT</v>
      </c>
      <c r="R51" s="165" t="str">
        <f t="shared" si="3"/>
        <v>iSV(t)cum</v>
      </c>
      <c r="S51" s="170"/>
    </row>
    <row r="52" spans="1:19" x14ac:dyDescent="0.2">
      <c r="A52" s="105" t="str">
        <f ca="1">'Data Conv'!G52</f>
        <v/>
      </c>
      <c r="B52" s="105" t="str">
        <f ca="1">'Data Conv'!H52</f>
        <v/>
      </c>
      <c r="C52" s="119" t="str">
        <f ca="1">'EScalc Special'!I51</f>
        <v xml:space="preserve">  SPI(t)per</v>
      </c>
      <c r="D52" s="21" t="str">
        <f ca="1">'EScalc Special'!J51</f>
        <v xml:space="preserve">  SPI(t)cum</v>
      </c>
      <c r="E52" s="24" t="str">
        <f ca="1">'EScalc Special'!K51</f>
        <v>AT</v>
      </c>
      <c r="F52" s="21" t="str">
        <f ca="1">'EScalc Special'!L51</f>
        <v xml:space="preserve">  SV(t)per</v>
      </c>
      <c r="G52" s="59" t="str">
        <f ca="1">'EScalc Special'!M51</f>
        <v xml:space="preserve"> SV(t)cum</v>
      </c>
      <c r="H52" s="151">
        <f>'EScalc Special'!U51</f>
        <v>2</v>
      </c>
      <c r="I52" s="65">
        <f>'EScalc Special'!V51</f>
        <v>4</v>
      </c>
      <c r="J52" s="162"/>
      <c r="K52" s="105" t="str">
        <f>IF('Data Conv'!A52 = 0, "",'Data Conv'!A52)</f>
        <v/>
      </c>
      <c r="L52" s="105" t="str">
        <f>IF('Data Conv'!B52 = 0, "",'Data Conv'!B52)</f>
        <v/>
      </c>
      <c r="M52" s="135" t="str">
        <f>'EScalc Special'!R51</f>
        <v>Period</v>
      </c>
      <c r="N52" s="127" t="str">
        <f t="shared" ca="1" si="0"/>
        <v>iSPI(t)per</v>
      </c>
      <c r="O52" s="128" t="str">
        <f t="shared" ca="1" si="1"/>
        <v>iSPI(t)cum</v>
      </c>
      <c r="P52" s="129" t="str">
        <f t="shared" ca="1" si="4"/>
        <v>iSV(t)per</v>
      </c>
      <c r="Q52" s="129" t="str">
        <f t="shared" si="2"/>
        <v>wo DT</v>
      </c>
      <c r="R52" s="165" t="str">
        <f t="shared" si="3"/>
        <v>iSV(t)cum</v>
      </c>
      <c r="S52" s="170"/>
    </row>
    <row r="53" spans="1:19" ht="13.5" thickBot="1" x14ac:dyDescent="0.25">
      <c r="A53" s="105" t="str">
        <f ca="1">'Data Conv'!G53</f>
        <v/>
      </c>
      <c r="B53" s="105" t="str">
        <f ca="1">'Data Conv'!H53</f>
        <v/>
      </c>
      <c r="C53" s="119" t="str">
        <f ca="1">'EScalc Special'!I52</f>
        <v xml:space="preserve">  SPI(t)per</v>
      </c>
      <c r="D53" s="21" t="str">
        <f ca="1">'EScalc Special'!J52</f>
        <v xml:space="preserve">  SPI(t)cum</v>
      </c>
      <c r="E53" s="24" t="str">
        <f ca="1">'EScalc Special'!K52</f>
        <v>AT</v>
      </c>
      <c r="F53" s="21" t="str">
        <f ca="1">'EScalc Special'!L52</f>
        <v xml:space="preserve">  SV(t)per</v>
      </c>
      <c r="G53" s="59" t="str">
        <f ca="1">'EScalc Special'!M52</f>
        <v xml:space="preserve"> SV(t)cum</v>
      </c>
      <c r="H53" s="151">
        <f>'EScalc Special'!U52</f>
        <v>2</v>
      </c>
      <c r="I53" s="65">
        <f>'EScalc Special'!V52</f>
        <v>4</v>
      </c>
      <c r="J53" s="162"/>
      <c r="K53" s="105" t="str">
        <f>IF('Data Conv'!A53 = 0, "",'Data Conv'!A53)</f>
        <v/>
      </c>
      <c r="L53" s="105" t="str">
        <f>IF('Data Conv'!B53 = 0, "",'Data Conv'!B53)</f>
        <v/>
      </c>
      <c r="M53" s="135" t="str">
        <f>'EScalc Special'!R52</f>
        <v>Period</v>
      </c>
      <c r="N53" s="127" t="str">
        <f t="shared" ca="1" si="0"/>
        <v>iSPI(t)per</v>
      </c>
      <c r="O53" s="128" t="str">
        <f t="shared" ca="1" si="1"/>
        <v>iSPI(t)cum</v>
      </c>
      <c r="P53" s="129" t="str">
        <f t="shared" ca="1" si="4"/>
        <v>iSV(t)per</v>
      </c>
      <c r="Q53" s="129" t="str">
        <f t="shared" si="2"/>
        <v>wo DT</v>
      </c>
      <c r="R53" s="165" t="str">
        <f t="shared" si="3"/>
        <v>iSV(t)cum</v>
      </c>
      <c r="S53" s="170"/>
    </row>
    <row r="54" spans="1:19" ht="13.5" thickBot="1" x14ac:dyDescent="0.25">
      <c r="F54" s="116"/>
      <c r="K54" s="45" t="str">
        <f>'EScalc Special'!P53</f>
        <v>EVp=0 Periods</v>
      </c>
      <c r="L54" s="45" t="str">
        <f>'EScalc Special'!Q53</f>
        <v>PVp=0 Periods</v>
      </c>
      <c r="S54" s="171"/>
    </row>
    <row r="55" spans="1:19" ht="13.5" thickBot="1" x14ac:dyDescent="0.25">
      <c r="K55" s="46">
        <f>'EScalc Special'!P54</f>
        <v>2</v>
      </c>
      <c r="L55" s="46">
        <f>'EScalc Special'!Q54</f>
        <v>4</v>
      </c>
      <c r="P55" s="1"/>
    </row>
    <row r="56" spans="1:19" ht="13.5" thickBot="1" x14ac:dyDescent="0.25">
      <c r="K56" s="52" t="str">
        <f>'EScalc Special'!P55</f>
        <v>EV Periods</v>
      </c>
      <c r="L56" s="48" t="str">
        <f>'EScalc Special'!Q55</f>
        <v>PV Periods</v>
      </c>
    </row>
    <row r="57" spans="1:19" ht="13.5" thickBot="1" x14ac:dyDescent="0.25">
      <c r="K57" s="53">
        <f>'EScalc Special'!P56</f>
        <v>28</v>
      </c>
      <c r="L57" s="47">
        <f>'EScalc Special'!Q56</f>
        <v>23</v>
      </c>
    </row>
    <row r="58" spans="1:19" ht="13.5" thickBot="1" x14ac:dyDescent="0.25">
      <c r="K58" s="76" t="str">
        <f>'EScalc Special'!P57</f>
        <v>Actual Periods</v>
      </c>
      <c r="L58" s="157" t="str">
        <f>'EScalc Special'!Q57</f>
        <v>Total Plan Dur</v>
      </c>
    </row>
    <row r="59" spans="1:19" ht="13.5" thickBot="1" x14ac:dyDescent="0.25">
      <c r="K59" s="75">
        <f>'EScalc Special'!P58</f>
        <v>30</v>
      </c>
      <c r="L59" s="75">
        <f>'EScalc Special'!Q58</f>
        <v>27</v>
      </c>
    </row>
  </sheetData>
  <phoneticPr fontId="5" type="noConversion"/>
  <pageMargins left="0.75" right="0.75" top="1" bottom="1" header="0.5" footer="0.5"/>
  <pageSetup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W52"/>
  <sheetViews>
    <sheetView topLeftCell="A13" workbookViewId="0">
      <selection activeCell="U33" sqref="U33"/>
    </sheetView>
  </sheetViews>
  <sheetFormatPr defaultRowHeight="12.75" x14ac:dyDescent="0.2"/>
  <cols>
    <col min="2" max="2" width="13.5703125" customWidth="1"/>
    <col min="6" max="6" width="24.140625" customWidth="1"/>
  </cols>
  <sheetData>
    <row r="1" spans="1:18" ht="18.95" customHeight="1" thickTop="1" thickBot="1" x14ac:dyDescent="0.25">
      <c r="A1" s="69" t="str">
        <f>'EScalc Special'!R1</f>
        <v>Period</v>
      </c>
      <c r="B1" s="35" t="str">
        <f>'EScalc Special'!S1</f>
        <v>IEAC(t)sp</v>
      </c>
      <c r="C1" s="198" t="s">
        <v>119</v>
      </c>
      <c r="D1" s="198" t="s">
        <v>120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7"/>
    </row>
    <row r="2" spans="1:18" ht="18.95" customHeight="1" thickBot="1" x14ac:dyDescent="0.25">
      <c r="A2" s="66"/>
      <c r="B2" s="57"/>
      <c r="C2" s="200">
        <f>'Data Entry'!$E$16</f>
        <v>27</v>
      </c>
      <c r="D2" s="199"/>
      <c r="F2" s="248" t="s">
        <v>132</v>
      </c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/>
    </row>
    <row r="3" spans="1:18" ht="18.95" customHeight="1" thickBot="1" x14ac:dyDescent="0.25">
      <c r="A3" s="67">
        <f>'EScalc Special'!R3</f>
        <v>1</v>
      </c>
      <c r="B3" s="61">
        <f ca="1">'EScalc Special'!S3</f>
        <v>27</v>
      </c>
      <c r="C3" s="202"/>
      <c r="D3" s="201">
        <f t="shared" ref="D3:D32" ca="1" si="0" xml:space="preserve"> IF(ISNUMBER(B3), A3 * $C$2/B3, "    ES(L)")</f>
        <v>1</v>
      </c>
      <c r="F3" s="251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3"/>
    </row>
    <row r="4" spans="1:18" ht="18.95" customHeight="1" thickTop="1" x14ac:dyDescent="0.2">
      <c r="A4" s="67">
        <f>'EScalc Special'!R4</f>
        <v>2</v>
      </c>
      <c r="B4" s="61">
        <f ca="1">'EScalc Special'!S4</f>
        <v>27</v>
      </c>
      <c r="C4" s="202"/>
      <c r="D4" s="201">
        <f t="shared" ca="1" si="0"/>
        <v>2</v>
      </c>
      <c r="F4" s="312" t="s">
        <v>122</v>
      </c>
      <c r="G4" s="313" t="s">
        <v>123</v>
      </c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5"/>
    </row>
    <row r="5" spans="1:18" ht="18.95" customHeight="1" thickBot="1" x14ac:dyDescent="0.25">
      <c r="A5" s="67">
        <f>'EScalc Special'!R5</f>
        <v>3</v>
      </c>
      <c r="B5" s="61">
        <f ca="1">'EScalc Special'!S5</f>
        <v>33.86358099878197</v>
      </c>
      <c r="C5" s="202"/>
      <c r="D5" s="201">
        <f t="shared" ca="1" si="0"/>
        <v>2.3919502194086757</v>
      </c>
      <c r="F5" s="305"/>
      <c r="G5" s="203">
        <v>1</v>
      </c>
      <c r="H5" s="204">
        <v>2</v>
      </c>
      <c r="I5" s="204">
        <v>3</v>
      </c>
      <c r="J5" s="204">
        <v>4</v>
      </c>
      <c r="K5" s="204">
        <v>5</v>
      </c>
      <c r="L5" s="204">
        <v>6</v>
      </c>
      <c r="M5" s="204">
        <v>7</v>
      </c>
      <c r="N5" s="204">
        <v>8</v>
      </c>
      <c r="O5" s="204">
        <v>9</v>
      </c>
      <c r="P5" s="204">
        <v>10</v>
      </c>
      <c r="Q5" s="204">
        <v>11</v>
      </c>
      <c r="R5" s="205">
        <v>12</v>
      </c>
    </row>
    <row r="6" spans="1:18" ht="18.95" customHeight="1" x14ac:dyDescent="0.2">
      <c r="A6" s="67">
        <f>'EScalc Special'!R6</f>
        <v>4</v>
      </c>
      <c r="B6" s="61">
        <f ca="1">'EScalc Special'!S6</f>
        <v>39.494752081071297</v>
      </c>
      <c r="C6" s="202"/>
      <c r="D6" s="201">
        <f t="shared" ca="1" si="0"/>
        <v>2.7345405227081119</v>
      </c>
      <c r="F6" s="206" t="s">
        <v>124</v>
      </c>
      <c r="G6" s="207"/>
      <c r="H6" s="208">
        <f t="shared" ref="H6:P6" si="1" xml:space="preserve"> H5 * 10 / H19</f>
        <v>1.4814814814814814</v>
      </c>
      <c r="I6" s="209">
        <f t="shared" si="1"/>
        <v>3.214285714285714</v>
      </c>
      <c r="J6" s="209">
        <f t="shared" si="1"/>
        <v>5.1162790697674421</v>
      </c>
      <c r="K6" s="209">
        <f t="shared" si="1"/>
        <v>5.5555555555555554</v>
      </c>
      <c r="L6" s="209">
        <f t="shared" si="1"/>
        <v>5.4545454545454541</v>
      </c>
      <c r="M6" s="209">
        <f t="shared" si="1"/>
        <v>7.0314842578710648</v>
      </c>
      <c r="N6" s="209">
        <f t="shared" si="1"/>
        <v>8.2051282051282044</v>
      </c>
      <c r="O6" s="209">
        <f t="shared" si="1"/>
        <v>8.1818181818181817</v>
      </c>
      <c r="P6" s="209">
        <f t="shared" si="1"/>
        <v>10</v>
      </c>
      <c r="Q6" s="210"/>
      <c r="R6" s="223"/>
    </row>
    <row r="7" spans="1:18" ht="18.95" customHeight="1" x14ac:dyDescent="0.2">
      <c r="A7" s="67">
        <f>'EScalc Special'!R7</f>
        <v>5</v>
      </c>
      <c r="B7" s="61">
        <f ca="1">'EScalc Special'!S7</f>
        <v>41.801435406698566</v>
      </c>
      <c r="C7" s="202"/>
      <c r="D7" s="201">
        <f t="shared" ca="1" si="0"/>
        <v>3.2295541692897611</v>
      </c>
      <c r="F7" s="211" t="s">
        <v>125</v>
      </c>
      <c r="G7" s="212"/>
      <c r="H7" s="213"/>
      <c r="I7" s="214">
        <f t="shared" ref="I7:P7" si="2" xml:space="preserve"> I5 * 10 / I20</f>
        <v>1.0465116279069766</v>
      </c>
      <c r="J7" s="209">
        <f t="shared" si="2"/>
        <v>3.6734693877551021</v>
      </c>
      <c r="K7" s="209">
        <f t="shared" si="2"/>
        <v>5</v>
      </c>
      <c r="L7" s="209">
        <f t="shared" si="2"/>
        <v>4.7368421052631584</v>
      </c>
      <c r="M7" s="209">
        <f t="shared" si="2"/>
        <v>6.6599190283400809</v>
      </c>
      <c r="N7" s="209">
        <f t="shared" si="2"/>
        <v>8</v>
      </c>
      <c r="O7" s="209">
        <f t="shared" si="2"/>
        <v>7.9411764705882346</v>
      </c>
      <c r="P7" s="209">
        <f t="shared" si="2"/>
        <v>10</v>
      </c>
      <c r="Q7" s="210"/>
      <c r="R7" s="223"/>
    </row>
    <row r="8" spans="1:18" ht="18.95" customHeight="1" x14ac:dyDescent="0.2">
      <c r="A8" s="67">
        <f>'EScalc Special'!R8</f>
        <v>6</v>
      </c>
      <c r="B8" s="61">
        <f ca="1">'EScalc Special'!S8</f>
        <v>42.801435406698566</v>
      </c>
      <c r="C8" s="202"/>
      <c r="D8" s="201">
        <f t="shared" ca="1" si="0"/>
        <v>3.784919792074227</v>
      </c>
      <c r="F8" s="215" t="s">
        <v>126</v>
      </c>
      <c r="G8" s="216"/>
      <c r="H8" s="217"/>
      <c r="I8" s="218"/>
      <c r="J8" s="219">
        <f t="shared" ref="J8:R8" si="3" xml:space="preserve"> J5 * 10 / J21</f>
        <v>5</v>
      </c>
      <c r="K8" s="219">
        <f t="shared" si="3"/>
        <v>5.9633027522935791</v>
      </c>
      <c r="L8" s="219">
        <f t="shared" si="3"/>
        <v>6.7924528301886786</v>
      </c>
      <c r="M8" s="219">
        <f t="shared" si="3"/>
        <v>7</v>
      </c>
      <c r="N8" s="219">
        <f t="shared" si="3"/>
        <v>6.8085106382978724</v>
      </c>
      <c r="O8" s="219">
        <f t="shared" si="3"/>
        <v>7.6595744680851068</v>
      </c>
      <c r="P8" s="219">
        <f t="shared" si="3"/>
        <v>8.7349397590361448</v>
      </c>
      <c r="Q8" s="219">
        <f t="shared" si="3"/>
        <v>9.3617021276595747</v>
      </c>
      <c r="R8" s="224">
        <f t="shared" si="3"/>
        <v>10</v>
      </c>
    </row>
    <row r="9" spans="1:18" ht="18.95" customHeight="1" x14ac:dyDescent="0.2">
      <c r="A9" s="67">
        <f>'EScalc Special'!R9</f>
        <v>7</v>
      </c>
      <c r="B9" s="61">
        <f ca="1">'EScalc Special'!S9</f>
        <v>43.801435406698566</v>
      </c>
      <c r="C9" s="202"/>
      <c r="D9" s="201">
        <f t="shared" ca="1" si="0"/>
        <v>4.3149270850401438</v>
      </c>
      <c r="F9" s="215" t="s">
        <v>127</v>
      </c>
      <c r="G9" s="216"/>
      <c r="H9" s="217"/>
      <c r="I9" s="220">
        <f t="shared" ref="I9:P9" si="4" xml:space="preserve"> I5 * 10 / I22</f>
        <v>2.5</v>
      </c>
      <c r="J9" s="219">
        <f t="shared" si="4"/>
        <v>4.1584158415841586</v>
      </c>
      <c r="K9" s="219">
        <f t="shared" si="4"/>
        <v>5</v>
      </c>
      <c r="L9" s="219">
        <f t="shared" si="4"/>
        <v>4.7368421052631584</v>
      </c>
      <c r="M9" s="219">
        <f t="shared" si="4"/>
        <v>6.6599190283400809</v>
      </c>
      <c r="N9" s="219">
        <f t="shared" si="4"/>
        <v>8</v>
      </c>
      <c r="O9" s="219">
        <f t="shared" si="4"/>
        <v>7.9411764705882346</v>
      </c>
      <c r="P9" s="219">
        <f t="shared" si="4"/>
        <v>10</v>
      </c>
      <c r="Q9" s="218"/>
      <c r="R9" s="225"/>
    </row>
    <row r="10" spans="1:18" ht="18.95" customHeight="1" x14ac:dyDescent="0.2">
      <c r="A10" s="67">
        <f>'EScalc Special'!R10</f>
        <v>8</v>
      </c>
      <c r="B10" s="61">
        <f ca="1">'EScalc Special'!S10</f>
        <v>41.870601589103288</v>
      </c>
      <c r="C10" s="202"/>
      <c r="D10" s="201">
        <f t="shared" ca="1" si="0"/>
        <v>5.1587508132726096</v>
      </c>
      <c r="F10" s="215" t="s">
        <v>128</v>
      </c>
      <c r="G10" s="216"/>
      <c r="H10" s="217"/>
      <c r="I10" s="218"/>
      <c r="J10" s="220">
        <f t="shared" ref="J10:P10" si="5" xml:space="preserve"> J5 * 10 / J23</f>
        <v>3.1372549019607843</v>
      </c>
      <c r="K10" s="220">
        <f t="shared" si="5"/>
        <v>4.0865384615384608</v>
      </c>
      <c r="L10" s="220">
        <f t="shared" si="5"/>
        <v>4.7058823529411766</v>
      </c>
      <c r="M10" s="220">
        <f t="shared" si="5"/>
        <v>6.0514018691588785</v>
      </c>
      <c r="N10" s="219">
        <f t="shared" si="5"/>
        <v>7.4226804123711334</v>
      </c>
      <c r="O10" s="219">
        <f t="shared" si="5"/>
        <v>7.8947368421052628</v>
      </c>
      <c r="P10" s="219">
        <f t="shared" si="5"/>
        <v>10</v>
      </c>
      <c r="Q10" s="218"/>
      <c r="R10" s="225"/>
    </row>
    <row r="11" spans="1:18" ht="18.95" customHeight="1" x14ac:dyDescent="0.2">
      <c r="A11" s="67">
        <f>'EScalc Special'!R11</f>
        <v>9</v>
      </c>
      <c r="B11" s="61">
        <f ca="1">'EScalc Special'!S11</f>
        <v>36.297208896641948</v>
      </c>
      <c r="C11" s="202"/>
      <c r="D11" s="201">
        <f t="shared" ca="1" si="0"/>
        <v>6.6947296331228721</v>
      </c>
      <c r="F11" s="215" t="s">
        <v>129</v>
      </c>
      <c r="G11" s="216"/>
      <c r="H11" s="217"/>
      <c r="I11" s="218"/>
      <c r="J11" s="218"/>
      <c r="K11" s="218"/>
      <c r="L11" s="219">
        <f t="shared" ref="L11:R11" si="6" xml:space="preserve"> L5 * 10 / L24</f>
        <v>6.545454545454545</v>
      </c>
      <c r="M11" s="219">
        <f t="shared" si="6"/>
        <v>7</v>
      </c>
      <c r="N11" s="220">
        <f t="shared" si="6"/>
        <v>6.4</v>
      </c>
      <c r="O11" s="220">
        <f t="shared" si="6"/>
        <v>7.4117647058823533</v>
      </c>
      <c r="P11" s="220">
        <f t="shared" si="6"/>
        <v>8.6363636363636367</v>
      </c>
      <c r="Q11" s="220">
        <f t="shared" si="6"/>
        <v>9.3076923076923084</v>
      </c>
      <c r="R11" s="226">
        <f t="shared" si="6"/>
        <v>10</v>
      </c>
    </row>
    <row r="12" spans="1:18" ht="18.95" customHeight="1" thickBot="1" x14ac:dyDescent="0.25">
      <c r="A12" s="67">
        <f>'EScalc Special'!R12</f>
        <v>10</v>
      </c>
      <c r="B12" s="61">
        <f ca="1">'EScalc Special'!S12</f>
        <v>36.989851678376269</v>
      </c>
      <c r="C12" s="202"/>
      <c r="D12" s="201">
        <f t="shared" ca="1" si="0"/>
        <v>7.2992993415498901</v>
      </c>
      <c r="F12" s="221" t="s">
        <v>130</v>
      </c>
      <c r="G12" s="228"/>
      <c r="H12" s="229">
        <f t="shared" ref="H12:R12" si="7" xml:space="preserve"> H5 * 10 / H25</f>
        <v>1.4814814814814814</v>
      </c>
      <c r="I12" s="230">
        <f t="shared" si="7"/>
        <v>3.0769230769230771</v>
      </c>
      <c r="J12" s="230">
        <f t="shared" si="7"/>
        <v>4.2857142857142856</v>
      </c>
      <c r="K12" s="230">
        <f t="shared" si="7"/>
        <v>4.983922829581994</v>
      </c>
      <c r="L12" s="230">
        <f t="shared" si="7"/>
        <v>5.3978159126365064</v>
      </c>
      <c r="M12" s="230">
        <f t="shared" si="7"/>
        <v>6.5175332527206766</v>
      </c>
      <c r="N12" s="230">
        <f t="shared" si="7"/>
        <v>7.083333333333333</v>
      </c>
      <c r="O12" s="230">
        <f t="shared" si="7"/>
        <v>7.6201372997711676</v>
      </c>
      <c r="P12" s="230">
        <f t="shared" si="7"/>
        <v>8.9989888776541971</v>
      </c>
      <c r="Q12" s="230">
        <f t="shared" si="7"/>
        <v>9.4515539305301655</v>
      </c>
      <c r="R12" s="231">
        <f t="shared" si="7"/>
        <v>10</v>
      </c>
    </row>
    <row r="13" spans="1:18" ht="18.95" customHeight="1" thickTop="1" x14ac:dyDescent="0.2">
      <c r="A13" s="67">
        <f>'EScalc Special'!R13</f>
        <v>11</v>
      </c>
      <c r="B13" s="61">
        <f ca="1">'EScalc Special'!S13</f>
        <v>36.164690862666426</v>
      </c>
      <c r="C13" s="202"/>
      <c r="D13" s="201">
        <f t="shared" ca="1" si="0"/>
        <v>8.2124302161974061</v>
      </c>
      <c r="F13" s="243" t="s">
        <v>133</v>
      </c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32"/>
    </row>
    <row r="14" spans="1:18" ht="18.95" customHeight="1" x14ac:dyDescent="0.2">
      <c r="A14" s="67">
        <f>'EScalc Special'!R14</f>
        <v>12</v>
      </c>
      <c r="B14" s="61">
        <f ca="1">'EScalc Special'!S14</f>
        <v>35.53093561368209</v>
      </c>
      <c r="C14" s="202"/>
      <c r="D14" s="201">
        <f t="shared" ca="1" si="0"/>
        <v>9.118814193995938</v>
      </c>
      <c r="F14" s="244" t="s">
        <v>134</v>
      </c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3"/>
    </row>
    <row r="15" spans="1:18" ht="18.95" customHeight="1" x14ac:dyDescent="0.2">
      <c r="A15" s="67">
        <f>'EScalc Special'!R15</f>
        <v>13</v>
      </c>
      <c r="B15" s="61">
        <f ca="1">'EScalc Special'!S15</f>
        <v>35.723843930635837</v>
      </c>
      <c r="C15" s="202"/>
      <c r="D15" s="201">
        <f t="shared" ca="1" si="0"/>
        <v>9.8253704355423963</v>
      </c>
      <c r="F15" s="244" t="s">
        <v>135</v>
      </c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5"/>
    </row>
    <row r="16" spans="1:18" ht="18.95" customHeight="1" thickBot="1" x14ac:dyDescent="0.25">
      <c r="A16" s="67">
        <f>'EScalc Special'!R16</f>
        <v>14</v>
      </c>
      <c r="B16" s="61">
        <f ca="1">'EScalc Special'!S16</f>
        <v>35.423693470611241</v>
      </c>
      <c r="C16" s="202"/>
      <c r="D16" s="201">
        <f t="shared" ca="1" si="0"/>
        <v>10.670824043619344</v>
      </c>
      <c r="F16" s="244" t="s">
        <v>136</v>
      </c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3"/>
    </row>
    <row r="17" spans="1:23" ht="18.95" customHeight="1" thickTop="1" x14ac:dyDescent="0.2">
      <c r="A17" s="67">
        <f>'EScalc Special'!R17</f>
        <v>15</v>
      </c>
      <c r="B17" s="61">
        <f ca="1">'EScalc Special'!S17</f>
        <v>34.598401115999565</v>
      </c>
      <c r="C17" s="202"/>
      <c r="D17" s="201">
        <f t="shared" ca="1" si="0"/>
        <v>11.705743240623718</v>
      </c>
      <c r="F17" s="312" t="s">
        <v>122</v>
      </c>
      <c r="G17" s="313" t="s">
        <v>131</v>
      </c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5"/>
    </row>
    <row r="18" spans="1:23" ht="18.95" customHeight="1" thickBot="1" x14ac:dyDescent="0.25">
      <c r="A18" s="67">
        <f>'EScalc Special'!R18</f>
        <v>16</v>
      </c>
      <c r="B18" s="61">
        <f ca="1">'EScalc Special'!S18</f>
        <v>33.300157822055631</v>
      </c>
      <c r="C18" s="202"/>
      <c r="D18" s="201">
        <f t="shared" ca="1" si="0"/>
        <v>12.97291148914238</v>
      </c>
      <c r="F18" s="305"/>
      <c r="G18" s="203">
        <v>1</v>
      </c>
      <c r="H18" s="204">
        <v>2</v>
      </c>
      <c r="I18" s="204">
        <v>3</v>
      </c>
      <c r="J18" s="204">
        <v>4</v>
      </c>
      <c r="K18" s="204">
        <v>5</v>
      </c>
      <c r="L18" s="204">
        <v>6</v>
      </c>
      <c r="M18" s="204">
        <v>7</v>
      </c>
      <c r="N18" s="204">
        <v>8</v>
      </c>
      <c r="O18" s="204">
        <v>9</v>
      </c>
      <c r="P18" s="204">
        <v>10</v>
      </c>
      <c r="Q18" s="204">
        <v>11</v>
      </c>
      <c r="R18" s="205">
        <v>12</v>
      </c>
    </row>
    <row r="19" spans="1:23" ht="18.95" customHeight="1" x14ac:dyDescent="0.2">
      <c r="A19" s="67">
        <f>'EScalc Special'!R19</f>
        <v>17</v>
      </c>
      <c r="B19" s="61">
        <f ca="1">'EScalc Special'!S19</f>
        <v>30.761056511056509</v>
      </c>
      <c r="C19" s="202"/>
      <c r="D19" s="201">
        <f t="shared" ca="1" si="0"/>
        <v>14.921464086742947</v>
      </c>
      <c r="F19" s="206" t="s">
        <v>124</v>
      </c>
      <c r="G19" s="207"/>
      <c r="H19" s="208">
        <v>13.5</v>
      </c>
      <c r="I19" s="209">
        <v>9.3333333333333339</v>
      </c>
      <c r="J19" s="209">
        <v>7.8181818181818175</v>
      </c>
      <c r="K19" s="209">
        <v>9</v>
      </c>
      <c r="L19" s="209">
        <v>11</v>
      </c>
      <c r="M19" s="209">
        <v>9.9552238805970141</v>
      </c>
      <c r="N19" s="209">
        <v>9.75</v>
      </c>
      <c r="O19" s="209">
        <v>11</v>
      </c>
      <c r="P19" s="209">
        <v>10</v>
      </c>
      <c r="Q19" s="210"/>
      <c r="R19" s="222"/>
    </row>
    <row r="20" spans="1:23" ht="18.95" customHeight="1" x14ac:dyDescent="0.2">
      <c r="A20" s="67">
        <f>'EScalc Special'!R20</f>
        <v>18</v>
      </c>
      <c r="B20" s="61">
        <f ca="1">'EScalc Special'!S20</f>
        <v>29.773584905660378</v>
      </c>
      <c r="C20" s="202"/>
      <c r="D20" s="201">
        <f t="shared" ca="1" si="0"/>
        <v>16.323193916349808</v>
      </c>
      <c r="F20" s="211" t="s">
        <v>125</v>
      </c>
      <c r="G20" s="212"/>
      <c r="H20" s="213"/>
      <c r="I20" s="214">
        <v>28.666666666666668</v>
      </c>
      <c r="J20" s="209">
        <v>10.888888888888889</v>
      </c>
      <c r="K20" s="209">
        <v>10</v>
      </c>
      <c r="L20" s="209">
        <v>12.666666666666666</v>
      </c>
      <c r="M20" s="209">
        <v>10.51063829787234</v>
      </c>
      <c r="N20" s="209">
        <v>10</v>
      </c>
      <c r="O20" s="209">
        <v>11.333333333333334</v>
      </c>
      <c r="P20" s="209">
        <v>10</v>
      </c>
      <c r="Q20" s="210"/>
      <c r="R20" s="223"/>
    </row>
    <row r="21" spans="1:23" ht="18.95" customHeight="1" x14ac:dyDescent="0.2">
      <c r="A21" s="67">
        <f>'EScalc Special'!R21</f>
        <v>19</v>
      </c>
      <c r="B21" s="61">
        <f ca="1">'EScalc Special'!S21</f>
        <v>29.47659281192567</v>
      </c>
      <c r="C21" s="202"/>
      <c r="D21" s="201">
        <f t="shared" ca="1" si="0"/>
        <v>17.403639670065598</v>
      </c>
      <c r="F21" s="215" t="s">
        <v>126</v>
      </c>
      <c r="G21" s="216"/>
      <c r="H21" s="217"/>
      <c r="I21" s="218"/>
      <c r="J21" s="219">
        <v>8</v>
      </c>
      <c r="K21" s="219">
        <v>8.3846153846153832</v>
      </c>
      <c r="L21" s="219">
        <v>8.8333333333333339</v>
      </c>
      <c r="M21" s="219">
        <v>10</v>
      </c>
      <c r="N21" s="219">
        <v>11.75</v>
      </c>
      <c r="O21" s="219">
        <v>11.75</v>
      </c>
      <c r="P21" s="219">
        <v>11.448275862068966</v>
      </c>
      <c r="Q21" s="219">
        <v>11.75</v>
      </c>
      <c r="R21" s="224">
        <v>12</v>
      </c>
    </row>
    <row r="22" spans="1:23" ht="18.95" customHeight="1" x14ac:dyDescent="0.2">
      <c r="A22" s="67">
        <f>'EScalc Special'!R22</f>
        <v>20</v>
      </c>
      <c r="B22" s="61">
        <f ca="1">'EScalc Special'!S22</f>
        <v>29.844086678230283</v>
      </c>
      <c r="C22" s="202"/>
      <c r="D22" s="201">
        <f t="shared" ca="1" si="0"/>
        <v>18.094036712267762</v>
      </c>
      <c r="F22" s="215" t="s">
        <v>127</v>
      </c>
      <c r="G22" s="216"/>
      <c r="H22" s="217"/>
      <c r="I22" s="220">
        <v>12</v>
      </c>
      <c r="J22" s="219">
        <v>9.6190476190476186</v>
      </c>
      <c r="K22" s="219">
        <v>10</v>
      </c>
      <c r="L22" s="219">
        <v>12.666666666666666</v>
      </c>
      <c r="M22" s="219">
        <v>10.51063829787234</v>
      </c>
      <c r="N22" s="219">
        <v>10</v>
      </c>
      <c r="O22" s="219">
        <v>11.333333333333334</v>
      </c>
      <c r="P22" s="219">
        <v>10</v>
      </c>
      <c r="Q22" s="218"/>
      <c r="R22" s="225"/>
    </row>
    <row r="23" spans="1:23" ht="18.95" customHeight="1" x14ac:dyDescent="0.2">
      <c r="A23" s="67">
        <f>'EScalc Special'!R23</f>
        <v>21</v>
      </c>
      <c r="B23" s="61">
        <f ca="1">'EScalc Special'!S23</f>
        <v>29.644623582456624</v>
      </c>
      <c r="C23" s="202"/>
      <c r="D23" s="201">
        <f t="shared" ca="1" si="0"/>
        <v>19.126571076974127</v>
      </c>
      <c r="F23" s="215" t="s">
        <v>128</v>
      </c>
      <c r="G23" s="216"/>
      <c r="H23" s="217"/>
      <c r="I23" s="218"/>
      <c r="J23" s="220">
        <v>12.75</v>
      </c>
      <c r="K23" s="220">
        <v>12.23529411764706</v>
      </c>
      <c r="L23" s="220">
        <v>12.75</v>
      </c>
      <c r="M23" s="220">
        <v>11.567567567567568</v>
      </c>
      <c r="N23" s="219">
        <v>10.777777777777779</v>
      </c>
      <c r="O23" s="219">
        <v>11.4</v>
      </c>
      <c r="P23" s="219">
        <v>10</v>
      </c>
      <c r="Q23" s="218"/>
      <c r="R23" s="225"/>
    </row>
    <row r="24" spans="1:23" ht="18.95" customHeight="1" x14ac:dyDescent="0.2">
      <c r="A24" s="67">
        <f>'EScalc Special'!R24</f>
        <v>22</v>
      </c>
      <c r="B24" s="61">
        <f ca="1">'EScalc Special'!S24</f>
        <v>29.70421648835746</v>
      </c>
      <c r="C24" s="202"/>
      <c r="D24" s="201">
        <f t="shared" ca="1" si="0"/>
        <v>19.99716101694915</v>
      </c>
      <c r="F24" s="215" t="s">
        <v>129</v>
      </c>
      <c r="G24" s="216"/>
      <c r="H24" s="217"/>
      <c r="I24" s="218"/>
      <c r="J24" s="218"/>
      <c r="K24" s="218"/>
      <c r="L24" s="219">
        <v>9.1666666666666679</v>
      </c>
      <c r="M24" s="219">
        <v>10</v>
      </c>
      <c r="N24" s="220">
        <v>12.5</v>
      </c>
      <c r="O24" s="220">
        <v>12.142857142857142</v>
      </c>
      <c r="P24" s="220">
        <v>11.578947368421051</v>
      </c>
      <c r="Q24" s="220">
        <v>11.818181818181817</v>
      </c>
      <c r="R24" s="226">
        <v>12</v>
      </c>
    </row>
    <row r="25" spans="1:23" ht="18.95" customHeight="1" thickBot="1" x14ac:dyDescent="0.25">
      <c r="A25" s="67">
        <f>'EScalc Special'!R25</f>
        <v>23</v>
      </c>
      <c r="B25" s="61">
        <f ca="1">'EScalc Special'!S25</f>
        <v>29.816460542497154</v>
      </c>
      <c r="C25" s="202"/>
      <c r="D25" s="201">
        <f t="shared" ca="1" si="0"/>
        <v>20.827421789883271</v>
      </c>
      <c r="F25" s="227" t="s">
        <v>130</v>
      </c>
      <c r="G25" s="228"/>
      <c r="H25" s="229">
        <v>13.5</v>
      </c>
      <c r="I25" s="230">
        <v>9.75</v>
      </c>
      <c r="J25" s="230">
        <v>9.3333333333333339</v>
      </c>
      <c r="K25" s="230">
        <v>10.032258064516128</v>
      </c>
      <c r="L25" s="230">
        <v>11.115606936416183</v>
      </c>
      <c r="M25" s="230">
        <v>10.740259740259742</v>
      </c>
      <c r="N25" s="230">
        <v>11.294117647058824</v>
      </c>
      <c r="O25" s="230">
        <v>11.810810810810811</v>
      </c>
      <c r="P25" s="230">
        <v>11.112359550561797</v>
      </c>
      <c r="Q25" s="230">
        <v>11.638297872340425</v>
      </c>
      <c r="R25" s="231">
        <v>12</v>
      </c>
    </row>
    <row r="26" spans="1:23" ht="18.95" customHeight="1" thickTop="1" x14ac:dyDescent="0.2">
      <c r="A26" s="67">
        <f>'EScalc Special'!R26</f>
        <v>24</v>
      </c>
      <c r="B26" s="61">
        <f ca="1">'EScalc Special'!S26</f>
        <v>29.714861055175191</v>
      </c>
      <c r="C26" s="202"/>
      <c r="D26" s="201">
        <f t="shared" ca="1" si="0"/>
        <v>21.807270065869723</v>
      </c>
      <c r="F26" s="278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7"/>
    </row>
    <row r="27" spans="1:23" ht="18.95" customHeight="1" x14ac:dyDescent="0.2">
      <c r="A27" s="67">
        <f>'EScalc Special'!R27</f>
        <v>25</v>
      </c>
      <c r="B27" s="61">
        <f ca="1">'EScalc Special'!S27</f>
        <v>29.740736390862644</v>
      </c>
      <c r="C27" s="202"/>
      <c r="D27" s="201">
        <f t="shared" ca="1" si="0"/>
        <v>22.696142796497224</v>
      </c>
      <c r="F27" s="294" t="s">
        <v>143</v>
      </c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6"/>
    </row>
    <row r="28" spans="1:23" ht="18.95" customHeight="1" thickBot="1" x14ac:dyDescent="0.25">
      <c r="A28" s="67">
        <f>'EScalc Special'!R28</f>
        <v>26</v>
      </c>
      <c r="B28" s="61">
        <f ca="1">'EScalc Special'!S28</f>
        <v>29.796097891056732</v>
      </c>
      <c r="C28" s="202"/>
      <c r="D28" s="201">
        <f t="shared" ca="1" si="0"/>
        <v>23.560132020196665</v>
      </c>
      <c r="F28" s="294" t="s">
        <v>142</v>
      </c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8"/>
    </row>
    <row r="29" spans="1:23" ht="18.95" customHeight="1" thickTop="1" x14ac:dyDescent="0.25">
      <c r="A29" s="67">
        <f>'EScalc Special'!R29</f>
        <v>27</v>
      </c>
      <c r="B29" s="61">
        <f ca="1">'EScalc Special'!S29</f>
        <v>29.643298134340952</v>
      </c>
      <c r="C29" s="202"/>
      <c r="D29" s="201">
        <f t="shared" ca="1" si="0"/>
        <v>24.592405227523365</v>
      </c>
      <c r="F29" s="312" t="s">
        <v>122</v>
      </c>
      <c r="G29" s="290" t="s">
        <v>137</v>
      </c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2"/>
      <c r="W29" s="275"/>
    </row>
    <row r="30" spans="1:23" ht="18.95" customHeight="1" thickBot="1" x14ac:dyDescent="0.25">
      <c r="A30" s="67">
        <f>'EScalc Special'!R30</f>
        <v>28</v>
      </c>
      <c r="B30" s="61">
        <f ca="1">'EScalc Special'!S30</f>
        <v>29.685355854883952</v>
      </c>
      <c r="C30" s="202"/>
      <c r="D30" s="201">
        <f t="shared" ca="1" si="0"/>
        <v>25.467102489715309</v>
      </c>
      <c r="F30" s="316"/>
      <c r="G30" s="254">
        <v>1</v>
      </c>
      <c r="H30" s="255">
        <v>2</v>
      </c>
      <c r="I30" s="256">
        <v>3</v>
      </c>
      <c r="J30" s="256">
        <v>4</v>
      </c>
      <c r="K30" s="256">
        <v>5</v>
      </c>
      <c r="L30" s="256">
        <v>6</v>
      </c>
      <c r="M30" s="256">
        <v>7</v>
      </c>
      <c r="N30" s="256">
        <v>8</v>
      </c>
      <c r="O30" s="256">
        <v>9</v>
      </c>
      <c r="P30" s="256">
        <v>10</v>
      </c>
      <c r="Q30" s="256">
        <v>11</v>
      </c>
      <c r="R30" s="257">
        <v>12</v>
      </c>
    </row>
    <row r="31" spans="1:23" ht="18.95" customHeight="1" x14ac:dyDescent="0.2">
      <c r="A31" s="67">
        <f>'EScalc Special'!R31</f>
        <v>29</v>
      </c>
      <c r="B31" s="61">
        <f ca="1">'EScalc Special'!S31</f>
        <v>30.34220601640839</v>
      </c>
      <c r="C31" s="202"/>
      <c r="D31" s="201">
        <f t="shared" ca="1" si="0"/>
        <v>25.805638508174752</v>
      </c>
      <c r="F31" s="206" t="s">
        <v>124</v>
      </c>
      <c r="G31" s="281">
        <f t="shared" ref="G31:G36" si="8">G6</f>
        <v>0</v>
      </c>
      <c r="H31" s="282">
        <f ca="1" xml:space="preserve"> IF((H6 - OFFSET(G$5,G$40,0)) &lt;= 0, "XX", H6 - OFFSET(G$5,G$40,0))</f>
        <v>1.4814814814814814</v>
      </c>
      <c r="I31" s="283">
        <f t="shared" ref="I31:R31" ca="1" si="9" xml:space="preserve"> IF((I6 - OFFSET(H$5,H$40,0)) &lt;= 0, "XX", I6 - OFFSET(H$5,H$40,0))</f>
        <v>1.7328042328042326</v>
      </c>
      <c r="J31" s="283">
        <f t="shared" ca="1" si="9"/>
        <v>2.6162790697674421</v>
      </c>
      <c r="K31" s="283">
        <f t="shared" ca="1" si="9"/>
        <v>2.4183006535947711</v>
      </c>
      <c r="L31" s="283">
        <f t="shared" ca="1" si="9"/>
        <v>1.3680069930069934</v>
      </c>
      <c r="M31" s="283">
        <f t="shared" ca="1" si="9"/>
        <v>2.3256019049298882</v>
      </c>
      <c r="N31" s="283">
        <f t="shared" ca="1" si="9"/>
        <v>2.1537263359693259</v>
      </c>
      <c r="O31" s="283">
        <f t="shared" ca="1" si="9"/>
        <v>1.7818181818181813</v>
      </c>
      <c r="P31" s="283">
        <f t="shared" ca="1" si="9"/>
        <v>2.5882352941176467</v>
      </c>
      <c r="Q31" s="283" t="str">
        <f t="shared" ca="1" si="9"/>
        <v>XX</v>
      </c>
      <c r="R31" s="284" t="str">
        <f t="shared" ca="1" si="9"/>
        <v>XX</v>
      </c>
    </row>
    <row r="32" spans="1:23" ht="18.95" customHeight="1" x14ac:dyDescent="0.2">
      <c r="A32" s="67">
        <f>'EScalc Special'!R32</f>
        <v>30</v>
      </c>
      <c r="B32" s="61">
        <f ca="1">'EScalc Special'!S32</f>
        <v>30</v>
      </c>
      <c r="C32" s="202"/>
      <c r="D32" s="201">
        <f t="shared" ca="1" si="0"/>
        <v>27</v>
      </c>
      <c r="F32" s="211" t="s">
        <v>125</v>
      </c>
      <c r="G32" s="285">
        <f t="shared" si="8"/>
        <v>0</v>
      </c>
      <c r="H32" s="286" t="str">
        <f t="shared" ref="H32:H36" ca="1" si="10" xml:space="preserve"> IF((H7 - OFFSET(G$5,G$40,0)) &lt;= 0, "XX", H7 - OFFSET(G$5,G$40,0))</f>
        <v>XX</v>
      </c>
      <c r="I32" s="286" t="str">
        <f t="shared" ref="I32:R32" ca="1" si="11" xml:space="preserve"> IF((I7 - OFFSET(H$5,H$40,0)) &lt;= 0, "XX", I7 - OFFSET(H$5,H$40,0))</f>
        <v>XX</v>
      </c>
      <c r="J32" s="286">
        <f t="shared" ca="1" si="11"/>
        <v>1.1734693877551021</v>
      </c>
      <c r="K32" s="286">
        <f t="shared" ca="1" si="11"/>
        <v>1.8627450980392157</v>
      </c>
      <c r="L32" s="286">
        <f t="shared" ca="1" si="11"/>
        <v>0.65030364372469762</v>
      </c>
      <c r="M32" s="286">
        <f t="shared" ca="1" si="11"/>
        <v>1.9540366753989042</v>
      </c>
      <c r="N32" s="286">
        <f t="shared" ca="1" si="11"/>
        <v>1.9485981308411215</v>
      </c>
      <c r="O32" s="286">
        <f t="shared" ca="1" si="11"/>
        <v>1.5411764705882343</v>
      </c>
      <c r="P32" s="286">
        <f t="shared" ca="1" si="11"/>
        <v>2.5882352941176467</v>
      </c>
      <c r="Q32" s="286" t="str">
        <f t="shared" ca="1" si="11"/>
        <v>XX</v>
      </c>
      <c r="R32" s="287" t="str">
        <f t="shared" ca="1" si="11"/>
        <v>XX</v>
      </c>
    </row>
    <row r="33" spans="1:20" ht="18.95" customHeight="1" x14ac:dyDescent="0.2">
      <c r="A33" s="67" t="str">
        <f>'EScalc Special'!R33</f>
        <v>Period</v>
      </c>
      <c r="B33" s="61" t="str">
        <f ca="1">'EScalc Special'!S33</f>
        <v>IEAC(t)sp</v>
      </c>
      <c r="C33" s="202"/>
      <c r="D33" s="201" t="str">
        <f ca="1" xml:space="preserve"> IF(ISNUMBER(B33), A33 * $C$2/B33, "    ES(L)")</f>
        <v xml:space="preserve">    ES(L)</v>
      </c>
      <c r="F33" s="215" t="s">
        <v>126</v>
      </c>
      <c r="G33" s="285">
        <f t="shared" si="8"/>
        <v>0</v>
      </c>
      <c r="H33" s="286" t="str">
        <f t="shared" ca="1" si="10"/>
        <v>XX</v>
      </c>
      <c r="I33" s="286" t="str">
        <f t="shared" ref="I33:R33" ca="1" si="12" xml:space="preserve"> IF((I8 - OFFSET(H$5,H$40,0)) &lt;= 0, "XX", I8 - OFFSET(H$5,H$40,0))</f>
        <v>XX</v>
      </c>
      <c r="J33" s="286">
        <f t="shared" ca="1" si="12"/>
        <v>2.5</v>
      </c>
      <c r="K33" s="286">
        <f t="shared" ca="1" si="12"/>
        <v>2.8260478503327948</v>
      </c>
      <c r="L33" s="286">
        <f t="shared" ca="1" si="12"/>
        <v>2.7059143686502178</v>
      </c>
      <c r="M33" s="286">
        <f t="shared" ca="1" si="12"/>
        <v>2.2941176470588234</v>
      </c>
      <c r="N33" s="286">
        <f t="shared" ca="1" si="12"/>
        <v>0.75710876913899394</v>
      </c>
      <c r="O33" s="286">
        <f t="shared" ca="1" si="12"/>
        <v>1.2595744680851064</v>
      </c>
      <c r="P33" s="286">
        <f t="shared" ca="1" si="12"/>
        <v>1.3231750531537916</v>
      </c>
      <c r="Q33" s="286">
        <f t="shared" ca="1" si="12"/>
        <v>0.72533849129593797</v>
      </c>
      <c r="R33" s="287">
        <f t="shared" ca="1" si="12"/>
        <v>0.69230769230769162</v>
      </c>
    </row>
    <row r="34" spans="1:20" ht="18.95" customHeight="1" x14ac:dyDescent="0.2">
      <c r="A34" s="67" t="str">
        <f>'EScalc Special'!R34</f>
        <v>Period</v>
      </c>
      <c r="B34" s="61" t="str">
        <f ca="1">'EScalc Special'!S34</f>
        <v>IEAC(t)sp</v>
      </c>
      <c r="C34" s="202"/>
      <c r="D34" s="201" t="str">
        <f t="shared" ref="D34:D52" ca="1" si="13" xml:space="preserve"> IF(ISNUMBER(B34), A34 * $C$2/B34, "    ES(L)")</f>
        <v xml:space="preserve">    ES(L)</v>
      </c>
      <c r="F34" s="215" t="s">
        <v>127</v>
      </c>
      <c r="G34" s="285">
        <f t="shared" si="8"/>
        <v>0</v>
      </c>
      <c r="H34" s="286" t="str">
        <f t="shared" ca="1" si="10"/>
        <v>XX</v>
      </c>
      <c r="I34" s="286">
        <f t="shared" ref="I34:R34" ca="1" si="14" xml:space="preserve"> IF((I9 - OFFSET(H$5,H$40,0)) &lt;= 0, "XX", I9 - OFFSET(H$5,H$40,0))</f>
        <v>1.0185185185185186</v>
      </c>
      <c r="J34" s="286">
        <f t="shared" ca="1" si="14"/>
        <v>1.6584158415841586</v>
      </c>
      <c r="K34" s="286">
        <f t="shared" ca="1" si="14"/>
        <v>1.8627450980392157</v>
      </c>
      <c r="L34" s="286">
        <f t="shared" ca="1" si="14"/>
        <v>0.65030364372469762</v>
      </c>
      <c r="M34" s="286">
        <f t="shared" ca="1" si="14"/>
        <v>1.9540366753989042</v>
      </c>
      <c r="N34" s="286">
        <f t="shared" ca="1" si="14"/>
        <v>1.9485981308411215</v>
      </c>
      <c r="O34" s="286">
        <f t="shared" ca="1" si="14"/>
        <v>1.5411764705882343</v>
      </c>
      <c r="P34" s="286">
        <f t="shared" ca="1" si="14"/>
        <v>2.5882352941176467</v>
      </c>
      <c r="Q34" s="286" t="str">
        <f t="shared" ca="1" si="14"/>
        <v>XX</v>
      </c>
      <c r="R34" s="287" t="str">
        <f t="shared" ca="1" si="14"/>
        <v>XX</v>
      </c>
      <c r="T34" s="275"/>
    </row>
    <row r="35" spans="1:20" ht="18.95" customHeight="1" x14ac:dyDescent="0.2">
      <c r="A35" s="67" t="str">
        <f>'EScalc Special'!R35</f>
        <v>Period</v>
      </c>
      <c r="B35" s="61" t="str">
        <f ca="1">'EScalc Special'!S35</f>
        <v>IEAC(t)sp</v>
      </c>
      <c r="C35" s="202"/>
      <c r="D35" s="201" t="str">
        <f t="shared" ca="1" si="13"/>
        <v xml:space="preserve">    ES(L)</v>
      </c>
      <c r="F35" s="215" t="s">
        <v>128</v>
      </c>
      <c r="G35" s="285">
        <f t="shared" si="8"/>
        <v>0</v>
      </c>
      <c r="H35" s="286" t="str">
        <f t="shared" ca="1" si="10"/>
        <v>XX</v>
      </c>
      <c r="I35" s="286" t="str">
        <f t="shared" ref="I35:R35" ca="1" si="15" xml:space="preserve"> IF((I10 - OFFSET(H$5,H$40,0)) &lt;= 0, "XX", I10 - OFFSET(H$5,H$40,0))</f>
        <v>XX</v>
      </c>
      <c r="J35" s="286">
        <f t="shared" ca="1" si="15"/>
        <v>0.63725490196078427</v>
      </c>
      <c r="K35" s="286">
        <f t="shared" ca="1" si="15"/>
        <v>0.94928355957767652</v>
      </c>
      <c r="L35" s="286">
        <f t="shared" ca="1" si="15"/>
        <v>0.61934389140271584</v>
      </c>
      <c r="M35" s="286">
        <f t="shared" ca="1" si="15"/>
        <v>1.3455195162177018</v>
      </c>
      <c r="N35" s="286">
        <f t="shared" ca="1" si="15"/>
        <v>1.371278543212255</v>
      </c>
      <c r="O35" s="286">
        <f t="shared" ca="1" si="15"/>
        <v>1.4947368421052625</v>
      </c>
      <c r="P35" s="286">
        <f t="shared" ca="1" si="15"/>
        <v>2.5882352941176467</v>
      </c>
      <c r="Q35" s="286" t="str">
        <f t="shared" ca="1" si="15"/>
        <v>XX</v>
      </c>
      <c r="R35" s="287" t="str">
        <f t="shared" ca="1" si="15"/>
        <v>XX</v>
      </c>
    </row>
    <row r="36" spans="1:20" ht="18.95" customHeight="1" thickBot="1" x14ac:dyDescent="0.25">
      <c r="A36" s="67" t="str">
        <f>'EScalc Special'!R36</f>
        <v>Period</v>
      </c>
      <c r="B36" s="61" t="str">
        <f ca="1">'EScalc Special'!S36</f>
        <v>IEAC(t)sp</v>
      </c>
      <c r="C36" s="202"/>
      <c r="D36" s="201" t="str">
        <f t="shared" ca="1" si="13"/>
        <v xml:space="preserve">    ES(L)</v>
      </c>
      <c r="F36" s="258" t="s">
        <v>129</v>
      </c>
      <c r="G36" s="288">
        <f t="shared" si="8"/>
        <v>0</v>
      </c>
      <c r="H36" s="282" t="str">
        <f t="shared" ca="1" si="10"/>
        <v>XX</v>
      </c>
      <c r="I36" s="289" t="str">
        <f t="shared" ref="I36:R36" ca="1" si="16" xml:space="preserve"> IF((I11 - OFFSET(H$5,H$40,0)) &lt;= 0, "XX", I11 - OFFSET(H$5,H$40,0))</f>
        <v>XX</v>
      </c>
      <c r="J36" s="289" t="str">
        <f t="shared" ca="1" si="16"/>
        <v>XX</v>
      </c>
      <c r="K36" s="289" t="str">
        <f t="shared" ca="1" si="16"/>
        <v>XX</v>
      </c>
      <c r="L36" s="289">
        <f t="shared" ca="1" si="16"/>
        <v>2.4589160839160842</v>
      </c>
      <c r="M36" s="289">
        <f t="shared" ca="1" si="16"/>
        <v>2.2941176470588234</v>
      </c>
      <c r="N36" s="289">
        <f t="shared" ca="1" si="16"/>
        <v>0.3485981308411219</v>
      </c>
      <c r="O36" s="289">
        <f t="shared" ca="1" si="16"/>
        <v>1.0117647058823529</v>
      </c>
      <c r="P36" s="289">
        <f t="shared" ca="1" si="16"/>
        <v>1.2245989304812834</v>
      </c>
      <c r="Q36" s="289">
        <f t="shared" ca="1" si="16"/>
        <v>0.67132867132867169</v>
      </c>
      <c r="R36" s="293">
        <f t="shared" ca="1" si="16"/>
        <v>0.69230769230769162</v>
      </c>
    </row>
    <row r="37" spans="1:20" ht="18.95" customHeight="1" x14ac:dyDescent="0.2">
      <c r="A37" s="67" t="str">
        <f>'EScalc Special'!R37</f>
        <v>Period</v>
      </c>
      <c r="B37" s="61" t="str">
        <f ca="1">'EScalc Special'!S37</f>
        <v>IEAC(t)sp</v>
      </c>
      <c r="C37" s="202"/>
      <c r="D37" s="201" t="str">
        <f t="shared" ca="1" si="13"/>
        <v xml:space="preserve">    ES(L)</v>
      </c>
      <c r="F37" s="304" t="s">
        <v>138</v>
      </c>
      <c r="G37" s="306" t="s">
        <v>145</v>
      </c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8"/>
    </row>
    <row r="38" spans="1:20" ht="18.95" customHeight="1" thickBot="1" x14ac:dyDescent="0.25">
      <c r="A38" s="67" t="str">
        <f>'EScalc Special'!R38</f>
        <v>Period</v>
      </c>
      <c r="B38" s="61" t="str">
        <f ca="1">'EScalc Special'!S38</f>
        <v>IEAC(t)sp</v>
      </c>
      <c r="C38" s="202"/>
      <c r="D38" s="201" t="str">
        <f t="shared" ca="1" si="13"/>
        <v xml:space="preserve">    ES(L)</v>
      </c>
      <c r="F38" s="305"/>
      <c r="G38" s="309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1"/>
    </row>
    <row r="39" spans="1:20" ht="18.95" customHeight="1" x14ac:dyDescent="0.2">
      <c r="A39" s="67" t="str">
        <f>'EScalc Special'!R39</f>
        <v>Period</v>
      </c>
      <c r="B39" s="61" t="str">
        <f ca="1">'EScalc Special'!S39</f>
        <v>IEAC(t)sp</v>
      </c>
      <c r="C39" s="202"/>
      <c r="D39" s="201" t="str">
        <f t="shared" ca="1" si="13"/>
        <v xml:space="preserve">    ES(L)</v>
      </c>
      <c r="F39" s="259" t="s">
        <v>139</v>
      </c>
      <c r="G39" s="260">
        <f t="shared" ref="G39:R39" si="17">MIN(G31:G36)</f>
        <v>0</v>
      </c>
      <c r="H39" s="261">
        <f t="shared" ca="1" si="17"/>
        <v>1.4814814814814814</v>
      </c>
      <c r="I39" s="262">
        <f t="shared" ca="1" si="17"/>
        <v>1.0185185185185186</v>
      </c>
      <c r="J39" s="262">
        <f t="shared" ca="1" si="17"/>
        <v>0.63725490196078427</v>
      </c>
      <c r="K39" s="262">
        <f t="shared" ca="1" si="17"/>
        <v>0.94928355957767652</v>
      </c>
      <c r="L39" s="262">
        <f t="shared" ca="1" si="17"/>
        <v>0.61934389140271584</v>
      </c>
      <c r="M39" s="262">
        <f t="shared" ca="1" si="17"/>
        <v>1.3455195162177018</v>
      </c>
      <c r="N39" s="262">
        <f t="shared" ca="1" si="17"/>
        <v>0.3485981308411219</v>
      </c>
      <c r="O39" s="262">
        <f t="shared" ca="1" si="17"/>
        <v>1.0117647058823529</v>
      </c>
      <c r="P39" s="262">
        <f t="shared" ca="1" si="17"/>
        <v>1.2245989304812834</v>
      </c>
      <c r="Q39" s="262">
        <f t="shared" ca="1" si="17"/>
        <v>0.67132867132867169</v>
      </c>
      <c r="R39" s="263">
        <f t="shared" ca="1" si="17"/>
        <v>0.69230769230769162</v>
      </c>
    </row>
    <row r="40" spans="1:20" ht="18.95" customHeight="1" x14ac:dyDescent="0.2">
      <c r="A40" s="67" t="str">
        <f>'EScalc Special'!R40</f>
        <v>Period</v>
      </c>
      <c r="B40" s="61" t="str">
        <f ca="1">'EScalc Special'!S40</f>
        <v>IEAC(t)sp</v>
      </c>
      <c r="C40" s="202"/>
      <c r="D40" s="201" t="str">
        <f t="shared" ca="1" si="13"/>
        <v xml:space="preserve">    ES(L)</v>
      </c>
      <c r="F40" s="264" t="s">
        <v>140</v>
      </c>
      <c r="G40" s="265">
        <f t="shared" ref="G40:R40" si="18">MATCH(G39,G31:G36,0)</f>
        <v>1</v>
      </c>
      <c r="H40" s="266">
        <f t="shared" ca="1" si="18"/>
        <v>1</v>
      </c>
      <c r="I40" s="267">
        <f t="shared" ca="1" si="18"/>
        <v>4</v>
      </c>
      <c r="J40" s="267">
        <f t="shared" ca="1" si="18"/>
        <v>5</v>
      </c>
      <c r="K40" s="267">
        <f t="shared" ca="1" si="18"/>
        <v>5</v>
      </c>
      <c r="L40" s="267">
        <f t="shared" ca="1" si="18"/>
        <v>5</v>
      </c>
      <c r="M40" s="267">
        <f t="shared" ca="1" si="18"/>
        <v>5</v>
      </c>
      <c r="N40" s="267">
        <f t="shared" ca="1" si="18"/>
        <v>6</v>
      </c>
      <c r="O40" s="267">
        <f t="shared" ca="1" si="18"/>
        <v>6</v>
      </c>
      <c r="P40" s="267">
        <f t="shared" ca="1" si="18"/>
        <v>6</v>
      </c>
      <c r="Q40" s="267">
        <f t="shared" ca="1" si="18"/>
        <v>6</v>
      </c>
      <c r="R40" s="268">
        <f t="shared" ca="1" si="18"/>
        <v>3</v>
      </c>
    </row>
    <row r="41" spans="1:20" ht="18.95" customHeight="1" x14ac:dyDescent="0.2">
      <c r="A41" s="67" t="str">
        <f>'EScalc Special'!R41</f>
        <v>Period</v>
      </c>
      <c r="B41" s="61" t="str">
        <f ca="1">'EScalc Special'!S41</f>
        <v>IEAC(t)sp</v>
      </c>
      <c r="C41" s="202"/>
      <c r="D41" s="201" t="str">
        <f t="shared" ca="1" si="13"/>
        <v xml:space="preserve">    ES(L)</v>
      </c>
      <c r="F41" s="269" t="s">
        <v>144</v>
      </c>
      <c r="G41" s="279" t="e">
        <f t="shared" ref="G41:R41" ca="1" si="19">IF(OFFSET(G18,G40,0) = 0, #N/A, OFFSET(G18,G40,0))</f>
        <v>#N/A</v>
      </c>
      <c r="H41" s="270">
        <f t="shared" ca="1" si="19"/>
        <v>13.5</v>
      </c>
      <c r="I41" s="270">
        <f t="shared" ca="1" si="19"/>
        <v>12</v>
      </c>
      <c r="J41" s="270">
        <f t="shared" ca="1" si="19"/>
        <v>12.75</v>
      </c>
      <c r="K41" s="270">
        <f t="shared" ca="1" si="19"/>
        <v>12.23529411764706</v>
      </c>
      <c r="L41" s="270">
        <f t="shared" ca="1" si="19"/>
        <v>12.75</v>
      </c>
      <c r="M41" s="270">
        <f t="shared" ca="1" si="19"/>
        <v>11.567567567567568</v>
      </c>
      <c r="N41" s="270">
        <f t="shared" ca="1" si="19"/>
        <v>12.5</v>
      </c>
      <c r="O41" s="270">
        <f t="shared" ca="1" si="19"/>
        <v>12.142857142857142</v>
      </c>
      <c r="P41" s="270">
        <f t="shared" ca="1" si="19"/>
        <v>11.578947368421051</v>
      </c>
      <c r="Q41" s="270">
        <f t="shared" ca="1" si="19"/>
        <v>11.818181818181817</v>
      </c>
      <c r="R41" s="280">
        <f t="shared" ca="1" si="19"/>
        <v>12</v>
      </c>
    </row>
    <row r="42" spans="1:20" ht="18.95" customHeight="1" thickBot="1" x14ac:dyDescent="0.25">
      <c r="A42" s="67" t="str">
        <f>'EScalc Special'!R42</f>
        <v>Period</v>
      </c>
      <c r="B42" s="61" t="str">
        <f ca="1">'EScalc Special'!S42</f>
        <v>IEAC(t)sp</v>
      </c>
      <c r="C42" s="202"/>
      <c r="D42" s="201" t="str">
        <f t="shared" ca="1" si="13"/>
        <v xml:space="preserve">    ES(L)</v>
      </c>
      <c r="F42" s="271" t="s">
        <v>141</v>
      </c>
      <c r="G42" s="272" t="e">
        <f t="shared" ref="G42:R42" ca="1" si="20">IF(OFFSET(G5,G40,0) = 0, #N/A, OFFSET(G5,G40,0))</f>
        <v>#N/A</v>
      </c>
      <c r="H42" s="273">
        <f t="shared" ca="1" si="20"/>
        <v>1.4814814814814814</v>
      </c>
      <c r="I42" s="273">
        <f t="shared" ca="1" si="20"/>
        <v>2.5</v>
      </c>
      <c r="J42" s="273">
        <f t="shared" ca="1" si="20"/>
        <v>3.1372549019607843</v>
      </c>
      <c r="K42" s="273">
        <f t="shared" ca="1" si="20"/>
        <v>4.0865384615384608</v>
      </c>
      <c r="L42" s="273">
        <f t="shared" ca="1" si="20"/>
        <v>4.7058823529411766</v>
      </c>
      <c r="M42" s="273">
        <f t="shared" ca="1" si="20"/>
        <v>6.0514018691588785</v>
      </c>
      <c r="N42" s="273">
        <f t="shared" ca="1" si="20"/>
        <v>6.4</v>
      </c>
      <c r="O42" s="273">
        <f t="shared" ca="1" si="20"/>
        <v>7.4117647058823533</v>
      </c>
      <c r="P42" s="273">
        <f t="shared" ca="1" si="20"/>
        <v>8.6363636363636367</v>
      </c>
      <c r="Q42" s="273">
        <f t="shared" ca="1" si="20"/>
        <v>9.3076923076923084</v>
      </c>
      <c r="R42" s="274">
        <f t="shared" ca="1" si="20"/>
        <v>10</v>
      </c>
    </row>
    <row r="43" spans="1:20" ht="18.95" customHeight="1" thickTop="1" x14ac:dyDescent="0.2">
      <c r="A43" s="67" t="str">
        <f>'EScalc Special'!R43</f>
        <v>Period</v>
      </c>
      <c r="B43" s="61" t="str">
        <f ca="1">'EScalc Special'!S43</f>
        <v>IEAC(t)sp</v>
      </c>
      <c r="C43" s="202"/>
      <c r="D43" s="201" t="str">
        <f t="shared" ca="1" si="13"/>
        <v xml:space="preserve">    ES(L)</v>
      </c>
    </row>
    <row r="44" spans="1:20" ht="18.95" customHeight="1" x14ac:dyDescent="0.2">
      <c r="A44" s="67" t="str">
        <f>'EScalc Special'!R44</f>
        <v>Period</v>
      </c>
      <c r="B44" s="61" t="str">
        <f ca="1">'EScalc Special'!S44</f>
        <v>IEAC(t)sp</v>
      </c>
      <c r="C44" s="202"/>
      <c r="D44" s="201" t="str">
        <f t="shared" ca="1" si="13"/>
        <v xml:space="preserve">    ES(L)</v>
      </c>
    </row>
    <row r="45" spans="1:20" ht="18.95" customHeight="1" x14ac:dyDescent="0.2">
      <c r="A45" s="67" t="str">
        <f>'EScalc Special'!R45</f>
        <v>Period</v>
      </c>
      <c r="B45" s="61" t="str">
        <f ca="1">'EScalc Special'!S45</f>
        <v>IEAC(t)sp</v>
      </c>
      <c r="C45" s="202"/>
      <c r="D45" s="201" t="str">
        <f t="shared" ca="1" si="13"/>
        <v xml:space="preserve">    ES(L)</v>
      </c>
    </row>
    <row r="46" spans="1:20" ht="18.95" customHeight="1" x14ac:dyDescent="0.2">
      <c r="A46" s="67" t="str">
        <f>'EScalc Special'!R46</f>
        <v>Period</v>
      </c>
      <c r="B46" s="61" t="str">
        <f ca="1">'EScalc Special'!S46</f>
        <v>IEAC(t)sp</v>
      </c>
      <c r="C46" s="202"/>
      <c r="D46" s="201" t="str">
        <f t="shared" ca="1" si="13"/>
        <v xml:space="preserve">    ES(L)</v>
      </c>
    </row>
    <row r="47" spans="1:20" ht="18.95" customHeight="1" x14ac:dyDescent="0.2">
      <c r="A47" s="67" t="str">
        <f>'EScalc Special'!R47</f>
        <v>Period</v>
      </c>
      <c r="B47" s="61" t="str">
        <f ca="1">'EScalc Special'!S47</f>
        <v>IEAC(t)sp</v>
      </c>
      <c r="C47" s="202"/>
      <c r="D47" s="201" t="str">
        <f t="shared" ca="1" si="13"/>
        <v xml:space="preserve">    ES(L)</v>
      </c>
    </row>
    <row r="48" spans="1:20" ht="18.95" customHeight="1" x14ac:dyDescent="0.2">
      <c r="A48" s="67" t="str">
        <f>'EScalc Special'!R48</f>
        <v>Period</v>
      </c>
      <c r="B48" s="61" t="str">
        <f ca="1">'EScalc Special'!S48</f>
        <v>IEAC(t)sp</v>
      </c>
      <c r="C48" s="202"/>
      <c r="D48" s="201" t="str">
        <f t="shared" ca="1" si="13"/>
        <v xml:space="preserve">    ES(L)</v>
      </c>
    </row>
    <row r="49" spans="1:4" ht="18.95" customHeight="1" x14ac:dyDescent="0.2">
      <c r="A49" s="67" t="str">
        <f>'EScalc Special'!R49</f>
        <v>Period</v>
      </c>
      <c r="B49" s="61" t="str">
        <f ca="1">'EScalc Special'!S49</f>
        <v>IEAC(t)sp</v>
      </c>
      <c r="C49" s="202"/>
      <c r="D49" s="201" t="str">
        <f t="shared" ca="1" si="13"/>
        <v xml:space="preserve">    ES(L)</v>
      </c>
    </row>
    <row r="50" spans="1:4" ht="18.95" customHeight="1" x14ac:dyDescent="0.2">
      <c r="A50" s="67" t="str">
        <f>'EScalc Special'!R50</f>
        <v>Period</v>
      </c>
      <c r="B50" s="61" t="str">
        <f ca="1">'EScalc Special'!S50</f>
        <v>IEAC(t)sp</v>
      </c>
      <c r="C50" s="202"/>
      <c r="D50" s="201" t="str">
        <f t="shared" ca="1" si="13"/>
        <v xml:space="preserve">    ES(L)</v>
      </c>
    </row>
    <row r="51" spans="1:4" ht="18.95" customHeight="1" x14ac:dyDescent="0.2">
      <c r="A51" s="67" t="str">
        <f>'EScalc Special'!R51</f>
        <v>Period</v>
      </c>
      <c r="B51" s="61" t="str">
        <f ca="1">'EScalc Special'!S51</f>
        <v>IEAC(t)sp</v>
      </c>
      <c r="C51" s="202"/>
      <c r="D51" s="201" t="str">
        <f t="shared" ca="1" si="13"/>
        <v xml:space="preserve">    ES(L)</v>
      </c>
    </row>
    <row r="52" spans="1:4" ht="18.95" customHeight="1" x14ac:dyDescent="0.2">
      <c r="A52" s="67" t="str">
        <f>'EScalc Special'!R52</f>
        <v>Period</v>
      </c>
      <c r="B52" s="61" t="str">
        <f ca="1">'EScalc Special'!S52</f>
        <v>IEAC(t)sp</v>
      </c>
      <c r="C52" s="202"/>
      <c r="D52" s="201" t="str">
        <f t="shared" ca="1" si="13"/>
        <v xml:space="preserve">    ES(L)</v>
      </c>
    </row>
  </sheetData>
  <mergeCells count="7">
    <mergeCell ref="F37:F38"/>
    <mergeCell ref="G37:R38"/>
    <mergeCell ref="F4:F5"/>
    <mergeCell ref="G4:R4"/>
    <mergeCell ref="F17:F18"/>
    <mergeCell ref="G17:R17"/>
    <mergeCell ref="F29:F30"/>
  </mergeCells>
  <pageMargins left="0.7" right="0.7" top="0.75" bottom="0.75" header="0.3" footer="0.3"/>
  <pageSetup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G31"/>
  <sheetViews>
    <sheetView workbookViewId="0">
      <selection activeCell="E30" sqref="E30"/>
    </sheetView>
  </sheetViews>
  <sheetFormatPr defaultRowHeight="12.75" x14ac:dyDescent="0.2"/>
  <cols>
    <col min="1" max="2" width="14.140625" customWidth="1"/>
  </cols>
  <sheetData>
    <row r="1" spans="1:2" ht="13.5" thickBot="1" x14ac:dyDescent="0.25">
      <c r="A1" s="68" t="s">
        <v>11</v>
      </c>
      <c r="B1" s="68" t="s">
        <v>12</v>
      </c>
    </row>
    <row r="2" spans="1:2" ht="13.5" thickBot="1" x14ac:dyDescent="0.25">
      <c r="A2" s="7">
        <v>0</v>
      </c>
      <c r="B2" s="7">
        <v>0</v>
      </c>
    </row>
    <row r="3" spans="1:2" x14ac:dyDescent="0.2">
      <c r="A3" s="27">
        <v>93</v>
      </c>
      <c r="B3" s="27">
        <v>93</v>
      </c>
    </row>
    <row r="4" spans="1:2" x14ac:dyDescent="0.2">
      <c r="A4" s="27">
        <v>644</v>
      </c>
      <c r="B4" s="27">
        <v>644</v>
      </c>
    </row>
    <row r="5" spans="1:2" x14ac:dyDescent="0.2">
      <c r="A5" s="27">
        <v>1710</v>
      </c>
      <c r="B5" s="27">
        <v>975</v>
      </c>
    </row>
    <row r="6" spans="1:2" x14ac:dyDescent="0.2">
      <c r="A6" s="27">
        <v>2397</v>
      </c>
      <c r="B6" s="27">
        <v>1275</v>
      </c>
    </row>
    <row r="7" spans="1:2" x14ac:dyDescent="0.2">
      <c r="A7" s="27">
        <v>3060</v>
      </c>
      <c r="B7" s="27">
        <v>1739</v>
      </c>
    </row>
    <row r="8" spans="1:2" x14ac:dyDescent="0.2">
      <c r="A8" s="27">
        <v>3923</v>
      </c>
      <c r="B8" s="27">
        <v>2292</v>
      </c>
    </row>
    <row r="9" spans="1:2" x14ac:dyDescent="0.2">
      <c r="A9" s="27">
        <v>4722</v>
      </c>
      <c r="B9" s="27">
        <v>3331</v>
      </c>
    </row>
    <row r="10" spans="1:2" x14ac:dyDescent="0.2">
      <c r="A10" s="27">
        <v>5743</v>
      </c>
      <c r="B10" s="27">
        <v>3869</v>
      </c>
    </row>
    <row r="11" spans="1:2" x14ac:dyDescent="0.2">
      <c r="A11" s="27">
        <v>7369</v>
      </c>
      <c r="B11" s="27">
        <v>4612</v>
      </c>
    </row>
    <row r="12" spans="1:2" x14ac:dyDescent="0.2">
      <c r="A12" s="27">
        <v>9005</v>
      </c>
      <c r="B12" s="27">
        <v>5527</v>
      </c>
    </row>
    <row r="13" spans="1:2" x14ac:dyDescent="0.2">
      <c r="A13" s="27" t="s">
        <v>16</v>
      </c>
      <c r="B13" s="27">
        <v>6575</v>
      </c>
    </row>
    <row r="14" spans="1:2" x14ac:dyDescent="0.2">
      <c r="A14" s="27" t="s">
        <v>16</v>
      </c>
      <c r="B14" s="27">
        <v>7991</v>
      </c>
    </row>
    <row r="15" spans="1:2" x14ac:dyDescent="0.2">
      <c r="A15" s="27" t="s">
        <v>16</v>
      </c>
      <c r="B15" s="27">
        <v>9193</v>
      </c>
    </row>
    <row r="16" spans="1:2" x14ac:dyDescent="0.2">
      <c r="A16" s="27">
        <v>10850</v>
      </c>
      <c r="B16" s="27">
        <v>10831</v>
      </c>
    </row>
    <row r="17" spans="1:7" x14ac:dyDescent="0.2">
      <c r="A17" s="27">
        <v>12218</v>
      </c>
      <c r="B17" s="27">
        <v>12946</v>
      </c>
    </row>
    <row r="18" spans="1:7" x14ac:dyDescent="0.2">
      <c r="A18" s="27">
        <v>13921</v>
      </c>
      <c r="B18" s="27">
        <v>14295</v>
      </c>
    </row>
    <row r="19" spans="1:7" x14ac:dyDescent="0.2">
      <c r="A19" s="27">
        <v>15417</v>
      </c>
      <c r="B19" s="27">
        <v>16051</v>
      </c>
    </row>
    <row r="20" spans="1:7" x14ac:dyDescent="0.2">
      <c r="A20" s="27">
        <v>18170</v>
      </c>
      <c r="B20" s="27">
        <v>17808</v>
      </c>
    </row>
    <row r="21" spans="1:7" x14ac:dyDescent="0.2">
      <c r="A21" s="27">
        <v>20022</v>
      </c>
      <c r="B21" s="27">
        <v>19666</v>
      </c>
    </row>
    <row r="22" spans="1:7" x14ac:dyDescent="0.2">
      <c r="A22" s="27">
        <v>21936</v>
      </c>
      <c r="B22" s="27">
        <v>21178</v>
      </c>
    </row>
    <row r="23" spans="1:7" x14ac:dyDescent="0.2">
      <c r="A23" s="27">
        <v>24418</v>
      </c>
      <c r="B23" s="27">
        <v>22839</v>
      </c>
    </row>
    <row r="24" spans="1:7" x14ac:dyDescent="0.2">
      <c r="A24" s="27">
        <v>26186</v>
      </c>
      <c r="B24" s="27">
        <v>24873</v>
      </c>
    </row>
    <row r="25" spans="1:7" x14ac:dyDescent="0.2">
      <c r="A25" s="27">
        <v>27972</v>
      </c>
      <c r="B25" s="27">
        <v>26310</v>
      </c>
    </row>
    <row r="26" spans="1:7" x14ac:dyDescent="0.2">
      <c r="A26" s="27">
        <v>29397</v>
      </c>
      <c r="B26" s="27">
        <v>27720</v>
      </c>
    </row>
    <row r="27" spans="1:7" x14ac:dyDescent="0.2">
      <c r="A27" s="27">
        <v>30899</v>
      </c>
      <c r="B27" s="27">
        <v>29113</v>
      </c>
    </row>
    <row r="28" spans="1:7" x14ac:dyDescent="0.2">
      <c r="A28" s="27">
        <v>31821</v>
      </c>
      <c r="B28" s="27">
        <v>30298</v>
      </c>
      <c r="G28" s="196"/>
    </row>
    <row r="29" spans="1:7" x14ac:dyDescent="0.2">
      <c r="A29" s="27"/>
      <c r="B29" s="27">
        <v>30765</v>
      </c>
    </row>
    <row r="30" spans="1:7" x14ac:dyDescent="0.2">
      <c r="A30" s="27"/>
      <c r="B30" s="27">
        <v>31821</v>
      </c>
    </row>
    <row r="31" spans="1:7" x14ac:dyDescent="0.2">
      <c r="A31" s="27"/>
      <c r="B31" s="27"/>
    </row>
  </sheetData>
  <phoneticPr fontId="5" type="noConversion"/>
  <pageMargins left="0.75" right="0.75" top="1" bottom="1" header="0.5" footer="0.5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Special Case Instructions</vt:lpstr>
      <vt:lpstr>Data Entry</vt:lpstr>
      <vt:lpstr>Data Conv</vt:lpstr>
      <vt:lpstr>EScalc</vt:lpstr>
      <vt:lpstr>EScalc Special</vt:lpstr>
      <vt:lpstr>Special Forecast</vt:lpstr>
      <vt:lpstr>Special Indicators</vt:lpstr>
      <vt:lpstr>Longest Path ES(L)</vt:lpstr>
      <vt:lpstr>#1 Early Finish - 3 wk stop</vt:lpstr>
      <vt:lpstr>#2 Late Finish - 4 wk plan stop</vt:lpstr>
      <vt:lpstr>#3 Late Finish - work thru stop</vt:lpstr>
      <vt:lpstr>#4 Late Finish - mix stop-plan</vt:lpstr>
      <vt:lpstr>Case #5 Late Finish - linear</vt:lpstr>
    </vt:vector>
  </TitlesOfParts>
  <Company>OC-ALC/LAS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wlipke</dc:creator>
  <cp:lastModifiedBy>Walt</cp:lastModifiedBy>
  <dcterms:created xsi:type="dcterms:W3CDTF">2002-09-20T17:34:56Z</dcterms:created>
  <dcterms:modified xsi:type="dcterms:W3CDTF">2017-03-09T20:01:09Z</dcterms:modified>
</cp:coreProperties>
</file>